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Blog\"/>
    </mc:Choice>
  </mc:AlternateContent>
  <xr:revisionPtr revIDLastSave="0" documentId="13_ncr:1_{FDE2377B-AC58-4910-B9ED-BA577476006C}" xr6:coauthVersionLast="36" xr6:coauthVersionMax="36" xr10:uidLastSave="{00000000-0000-0000-0000-000000000000}"/>
  <bookViews>
    <workbookView xWindow="0" yWindow="0" windowWidth="23040" windowHeight="8124" activeTab="3" xr2:uid="{DF22C6C3-1E14-4ED6-9573-EB52A8EE853A}"/>
  </bookViews>
  <sheets>
    <sheet name="サマリ" sheetId="6" r:id="rId1"/>
    <sheet name="注文金額" sheetId="12" r:id="rId2"/>
    <sheet name="売買リスト" sheetId="1" r:id="rId3"/>
    <sheet name="月末在庫" sheetId="10" r:id="rId4"/>
  </sheets>
  <definedNames>
    <definedName name="_xlnm._FilterDatabase" localSheetId="2" hidden="1">売買リスト!$A$3:$BA$53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4" i="10" l="1"/>
  <c r="G13" i="10"/>
  <c r="G12" i="10"/>
  <c r="G11" i="10"/>
  <c r="G10" i="10"/>
  <c r="G9" i="10"/>
  <c r="G8" i="10"/>
  <c r="G7" i="10"/>
  <c r="G6" i="10"/>
  <c r="C6" i="10"/>
  <c r="F6" i="10" s="1"/>
  <c r="C7" i="10" s="1"/>
  <c r="F7" i="10" s="1"/>
  <c r="C8" i="10" s="1"/>
  <c r="F8" i="10" s="1"/>
  <c r="C9" i="10" s="1"/>
  <c r="F9" i="10" s="1"/>
  <c r="C10" i="10" s="1"/>
  <c r="F10" i="10" s="1"/>
  <c r="C11" i="10" s="1"/>
  <c r="F11" i="10" s="1"/>
  <c r="C12" i="10" s="1"/>
  <c r="F12" i="10" s="1"/>
  <c r="C13" i="10" s="1"/>
  <c r="F13" i="10" s="1"/>
  <c r="C14" i="10" s="1"/>
  <c r="F14" i="10" s="1"/>
  <c r="G5" i="10" l="1"/>
  <c r="G4" i="10" l="1"/>
  <c r="G3" i="10" l="1"/>
  <c r="Y33" i="12" l="1"/>
  <c r="U33" i="12"/>
  <c r="Q33" i="12"/>
  <c r="O33" i="12"/>
  <c r="K33" i="12"/>
  <c r="G33" i="12"/>
  <c r="C33" i="12"/>
  <c r="Y32" i="12"/>
  <c r="W32" i="12"/>
  <c r="U32" i="12"/>
  <c r="S32" i="12"/>
  <c r="Q32" i="12"/>
  <c r="O32" i="12"/>
  <c r="M32" i="12"/>
  <c r="K32" i="12"/>
  <c r="I32" i="12"/>
  <c r="G32" i="12"/>
  <c r="C32" i="12"/>
  <c r="Y31" i="12"/>
  <c r="W31" i="12"/>
  <c r="U31" i="12"/>
  <c r="S31" i="12"/>
  <c r="Q31" i="12"/>
  <c r="O31" i="12"/>
  <c r="M31" i="12"/>
  <c r="K31" i="12"/>
  <c r="I31" i="12"/>
  <c r="G31" i="12"/>
  <c r="C31" i="12"/>
  <c r="Y30" i="12"/>
  <c r="W30" i="12"/>
  <c r="U30" i="12"/>
  <c r="S30" i="12"/>
  <c r="Q30" i="12"/>
  <c r="O30" i="12"/>
  <c r="M30" i="12"/>
  <c r="K30" i="12"/>
  <c r="I30" i="12"/>
  <c r="G30" i="12"/>
  <c r="E30" i="12"/>
  <c r="C30" i="12"/>
  <c r="Y29" i="12"/>
  <c r="W29" i="12"/>
  <c r="U29" i="12"/>
  <c r="S29" i="12"/>
  <c r="Q29" i="12"/>
  <c r="O29" i="12"/>
  <c r="M29" i="12"/>
  <c r="K29" i="12"/>
  <c r="I29" i="12"/>
  <c r="G29" i="12"/>
  <c r="E29" i="12"/>
  <c r="C29" i="12"/>
  <c r="Y28" i="12"/>
  <c r="W28" i="12"/>
  <c r="U28" i="12"/>
  <c r="S28" i="12"/>
  <c r="Q28" i="12"/>
  <c r="O28" i="12"/>
  <c r="M28" i="12"/>
  <c r="K28" i="12"/>
  <c r="I28" i="12"/>
  <c r="G28" i="12"/>
  <c r="E28" i="12"/>
  <c r="C28" i="12"/>
  <c r="Y27" i="12"/>
  <c r="W27" i="12"/>
  <c r="U27" i="12"/>
  <c r="S27" i="12"/>
  <c r="Q27" i="12"/>
  <c r="O27" i="12"/>
  <c r="M27" i="12"/>
  <c r="K27" i="12"/>
  <c r="I27" i="12"/>
  <c r="G27" i="12"/>
  <c r="E27" i="12"/>
  <c r="C27" i="12"/>
  <c r="Y26" i="12"/>
  <c r="W26" i="12"/>
  <c r="U26" i="12"/>
  <c r="S26" i="12"/>
  <c r="Q26" i="12"/>
  <c r="O26" i="12"/>
  <c r="M26" i="12"/>
  <c r="K26" i="12"/>
  <c r="I26" i="12"/>
  <c r="G26" i="12"/>
  <c r="E26" i="12"/>
  <c r="C26" i="12"/>
  <c r="Y25" i="12"/>
  <c r="W25" i="12"/>
  <c r="U25" i="12"/>
  <c r="S25" i="12"/>
  <c r="Q25" i="12"/>
  <c r="O25" i="12"/>
  <c r="M25" i="12"/>
  <c r="K25" i="12"/>
  <c r="I25" i="12"/>
  <c r="G25" i="12"/>
  <c r="E25" i="12"/>
  <c r="C25" i="12"/>
  <c r="Y24" i="12"/>
  <c r="W24" i="12"/>
  <c r="U24" i="12"/>
  <c r="S24" i="12"/>
  <c r="Q24" i="12"/>
  <c r="O24" i="12"/>
  <c r="M24" i="12"/>
  <c r="K24" i="12"/>
  <c r="I24" i="12"/>
  <c r="G24" i="12"/>
  <c r="E24" i="12"/>
  <c r="C24" i="12"/>
  <c r="Y23" i="12"/>
  <c r="W23" i="12"/>
  <c r="U23" i="12"/>
  <c r="S23" i="12"/>
  <c r="Q23" i="12"/>
  <c r="O23" i="12"/>
  <c r="M23" i="12"/>
  <c r="K23" i="12"/>
  <c r="I23" i="12"/>
  <c r="G23" i="12"/>
  <c r="E23" i="12"/>
  <c r="C23" i="12"/>
  <c r="Y22" i="12"/>
  <c r="W22" i="12"/>
  <c r="U22" i="12"/>
  <c r="S22" i="12"/>
  <c r="Q22" i="12"/>
  <c r="O22" i="12"/>
  <c r="M22" i="12"/>
  <c r="K22" i="12"/>
  <c r="I22" i="12"/>
  <c r="G22" i="12"/>
  <c r="E22" i="12"/>
  <c r="C22" i="12"/>
  <c r="Y21" i="12"/>
  <c r="W21" i="12"/>
  <c r="U21" i="12"/>
  <c r="S21" i="12"/>
  <c r="Q21" i="12"/>
  <c r="O21" i="12"/>
  <c r="M21" i="12"/>
  <c r="K21" i="12"/>
  <c r="I21" i="12"/>
  <c r="G21" i="12"/>
  <c r="E21" i="12"/>
  <c r="C21" i="12"/>
  <c r="Y20" i="12"/>
  <c r="W20" i="12"/>
  <c r="U20" i="12"/>
  <c r="S20" i="12"/>
  <c r="Q20" i="12"/>
  <c r="O20" i="12"/>
  <c r="M20" i="12"/>
  <c r="K20" i="12"/>
  <c r="I20" i="12"/>
  <c r="G20" i="12"/>
  <c r="E20" i="12"/>
  <c r="C20" i="12"/>
  <c r="Y19" i="12"/>
  <c r="W19" i="12"/>
  <c r="U19" i="12"/>
  <c r="S19" i="12"/>
  <c r="Q19" i="12"/>
  <c r="O19" i="12"/>
  <c r="M19" i="12"/>
  <c r="K19" i="12"/>
  <c r="I19" i="12"/>
  <c r="G19" i="12"/>
  <c r="E19" i="12"/>
  <c r="C19" i="12"/>
  <c r="Y18" i="12"/>
  <c r="W18" i="12"/>
  <c r="U18" i="12"/>
  <c r="S18" i="12"/>
  <c r="Q18" i="12"/>
  <c r="O18" i="12"/>
  <c r="M18" i="12"/>
  <c r="K18" i="12"/>
  <c r="I18" i="12"/>
  <c r="G18" i="12"/>
  <c r="E18" i="12"/>
  <c r="C18" i="12"/>
  <c r="Y17" i="12"/>
  <c r="W17" i="12"/>
  <c r="U17" i="12"/>
  <c r="S17" i="12"/>
  <c r="Q17" i="12"/>
  <c r="O17" i="12"/>
  <c r="M17" i="12"/>
  <c r="K17" i="12"/>
  <c r="I17" i="12"/>
  <c r="G17" i="12"/>
  <c r="E17" i="12"/>
  <c r="C17" i="12"/>
  <c r="Y16" i="12"/>
  <c r="W16" i="12"/>
  <c r="U16" i="12"/>
  <c r="S16" i="12"/>
  <c r="Q16" i="12"/>
  <c r="O16" i="12"/>
  <c r="M16" i="12"/>
  <c r="K16" i="12"/>
  <c r="I16" i="12"/>
  <c r="G16" i="12"/>
  <c r="E16" i="12"/>
  <c r="C16" i="12"/>
  <c r="Y15" i="12"/>
  <c r="W15" i="12"/>
  <c r="U15" i="12"/>
  <c r="S15" i="12"/>
  <c r="Q15" i="12"/>
  <c r="O15" i="12"/>
  <c r="M15" i="12"/>
  <c r="K15" i="12"/>
  <c r="I15" i="12"/>
  <c r="G15" i="12"/>
  <c r="E15" i="12"/>
  <c r="C15" i="12"/>
  <c r="Y14" i="12"/>
  <c r="W14" i="12"/>
  <c r="U14" i="12"/>
  <c r="S14" i="12"/>
  <c r="Q14" i="12"/>
  <c r="O14" i="12"/>
  <c r="M14" i="12"/>
  <c r="K14" i="12"/>
  <c r="I14" i="12"/>
  <c r="G14" i="12"/>
  <c r="E14" i="12"/>
  <c r="C14" i="12"/>
  <c r="Y13" i="12"/>
  <c r="W13" i="12"/>
  <c r="U13" i="12"/>
  <c r="S13" i="12"/>
  <c r="Q13" i="12"/>
  <c r="O13" i="12"/>
  <c r="M13" i="12"/>
  <c r="K13" i="12"/>
  <c r="I13" i="12"/>
  <c r="G13" i="12"/>
  <c r="E13" i="12"/>
  <c r="C13" i="12"/>
  <c r="Y12" i="12"/>
  <c r="W12" i="12"/>
  <c r="U12" i="12"/>
  <c r="S12" i="12"/>
  <c r="Q12" i="12"/>
  <c r="O12" i="12"/>
  <c r="M12" i="12"/>
  <c r="K12" i="12"/>
  <c r="I12" i="12"/>
  <c r="G12" i="12"/>
  <c r="E12" i="12"/>
  <c r="C12" i="12"/>
  <c r="Y11" i="12"/>
  <c r="W11" i="12"/>
  <c r="U11" i="12"/>
  <c r="S11" i="12"/>
  <c r="Q11" i="12"/>
  <c r="O11" i="12"/>
  <c r="M11" i="12"/>
  <c r="K11" i="12"/>
  <c r="I11" i="12"/>
  <c r="G11" i="12"/>
  <c r="E11" i="12"/>
  <c r="C11" i="12"/>
  <c r="Y10" i="12"/>
  <c r="W10" i="12"/>
  <c r="U10" i="12"/>
  <c r="S10" i="12"/>
  <c r="Q10" i="12"/>
  <c r="O10" i="12"/>
  <c r="M10" i="12"/>
  <c r="K10" i="12"/>
  <c r="I10" i="12"/>
  <c r="G10" i="12"/>
  <c r="E10" i="12"/>
  <c r="C10" i="12"/>
  <c r="Y9" i="12"/>
  <c r="W9" i="12"/>
  <c r="U9" i="12"/>
  <c r="S9" i="12"/>
  <c r="Q9" i="12"/>
  <c r="O9" i="12"/>
  <c r="M9" i="12"/>
  <c r="K9" i="12"/>
  <c r="I9" i="12"/>
  <c r="G9" i="12"/>
  <c r="E9" i="12"/>
  <c r="C9" i="12"/>
  <c r="Y8" i="12"/>
  <c r="W8" i="12"/>
  <c r="U8" i="12"/>
  <c r="S8" i="12"/>
  <c r="Q8" i="12"/>
  <c r="O8" i="12"/>
  <c r="M8" i="12"/>
  <c r="K8" i="12"/>
  <c r="I8" i="12"/>
  <c r="G8" i="12"/>
  <c r="E8" i="12"/>
  <c r="C8" i="12"/>
  <c r="Y7" i="12"/>
  <c r="W7" i="12"/>
  <c r="U7" i="12"/>
  <c r="S7" i="12"/>
  <c r="Q7" i="12"/>
  <c r="O7" i="12"/>
  <c r="M7" i="12"/>
  <c r="K7" i="12"/>
  <c r="I7" i="12"/>
  <c r="G7" i="12"/>
  <c r="E7" i="12"/>
  <c r="C7" i="12"/>
  <c r="Y6" i="12"/>
  <c r="W6" i="12"/>
  <c r="U6" i="12"/>
  <c r="S6" i="12"/>
  <c r="Q6" i="12"/>
  <c r="O6" i="12"/>
  <c r="M6" i="12"/>
  <c r="K6" i="12"/>
  <c r="I6" i="12"/>
  <c r="G6" i="12"/>
  <c r="E6" i="12"/>
  <c r="C6" i="12"/>
  <c r="Y5" i="12"/>
  <c r="W5" i="12"/>
  <c r="U5" i="12"/>
  <c r="S5" i="12"/>
  <c r="Q5" i="12"/>
  <c r="O5" i="12"/>
  <c r="M5" i="12"/>
  <c r="K5" i="12"/>
  <c r="I5" i="12"/>
  <c r="G5" i="12"/>
  <c r="E5" i="12"/>
  <c r="C5" i="12"/>
  <c r="Y4" i="12"/>
  <c r="W4" i="12"/>
  <c r="U4" i="12"/>
  <c r="S4" i="12"/>
  <c r="Q4" i="12"/>
  <c r="O4" i="12"/>
  <c r="M4" i="12"/>
  <c r="K4" i="12"/>
  <c r="I4" i="12"/>
  <c r="G4" i="12"/>
  <c r="E4" i="12"/>
  <c r="C4" i="12"/>
  <c r="Y3" i="12"/>
  <c r="W3" i="12"/>
  <c r="U3" i="12"/>
  <c r="S3" i="12"/>
  <c r="Q3" i="12"/>
  <c r="O3" i="12"/>
  <c r="M3" i="12"/>
  <c r="K3" i="12"/>
  <c r="I3" i="12"/>
  <c r="G3" i="12"/>
  <c r="E3" i="12"/>
  <c r="C3" i="12"/>
  <c r="I34" i="12" l="1"/>
  <c r="M34" i="12"/>
  <c r="U34" i="12"/>
  <c r="G34" i="12"/>
  <c r="O34" i="12"/>
  <c r="W34" i="12"/>
  <c r="S35" i="12"/>
  <c r="G35" i="12"/>
  <c r="Q35" i="12"/>
  <c r="C34" i="12"/>
  <c r="K35" i="12"/>
  <c r="O35" i="12"/>
  <c r="E34" i="12"/>
  <c r="K34" i="12"/>
  <c r="Q34" i="12"/>
  <c r="U35" i="12"/>
  <c r="W35" i="12"/>
  <c r="Y35" i="12"/>
  <c r="E35" i="12"/>
  <c r="S34" i="12"/>
  <c r="Y34" i="12"/>
  <c r="C35" i="12"/>
  <c r="I35" i="12"/>
  <c r="M35" i="12"/>
  <c r="Z34" i="12" l="1"/>
  <c r="M18" i="6" l="1"/>
  <c r="L18" i="6"/>
  <c r="K18" i="6"/>
  <c r="M17" i="6"/>
  <c r="L17" i="6"/>
  <c r="K17" i="6"/>
  <c r="M16" i="6"/>
  <c r="L16" i="6"/>
  <c r="K16" i="6"/>
  <c r="M15" i="6"/>
  <c r="L15" i="6"/>
  <c r="K15" i="6"/>
  <c r="M14" i="6"/>
  <c r="L14" i="6"/>
  <c r="K14" i="6"/>
  <c r="M13" i="6"/>
  <c r="L13" i="6"/>
  <c r="K13" i="6"/>
  <c r="M12" i="6"/>
  <c r="L12" i="6"/>
  <c r="K12" i="6"/>
  <c r="M11" i="6"/>
  <c r="L11" i="6"/>
  <c r="K11" i="6"/>
  <c r="M10" i="6"/>
  <c r="M9" i="6"/>
  <c r="M8" i="6"/>
  <c r="M7" i="6"/>
  <c r="N11" i="6" l="1"/>
  <c r="N13" i="6"/>
  <c r="N16" i="6"/>
  <c r="N12" i="6"/>
  <c r="N17" i="6"/>
  <c r="N14" i="6"/>
  <c r="N15" i="6"/>
  <c r="N18" i="6"/>
  <c r="O1" i="1" l="1"/>
  <c r="AN53" i="1"/>
  <c r="AM53" i="1"/>
  <c r="AF53" i="1"/>
  <c r="W53" i="1"/>
  <c r="R53" i="1"/>
  <c r="L53" i="1"/>
  <c r="AN52" i="1"/>
  <c r="AM52" i="1"/>
  <c r="AF52" i="1"/>
  <c r="AG52" i="1" s="1"/>
  <c r="W52" i="1"/>
  <c r="R52" i="1"/>
  <c r="L52" i="1"/>
  <c r="AN51" i="1"/>
  <c r="AM51" i="1"/>
  <c r="AF51" i="1"/>
  <c r="AG51" i="1" s="1"/>
  <c r="W51" i="1"/>
  <c r="R51" i="1"/>
  <c r="L51" i="1"/>
  <c r="AN50" i="1"/>
  <c r="AM50" i="1"/>
  <c r="AF50" i="1"/>
  <c r="X50" i="1" s="1"/>
  <c r="W50" i="1"/>
  <c r="R50" i="1"/>
  <c r="L50" i="1"/>
  <c r="AN49" i="1"/>
  <c r="AM49" i="1"/>
  <c r="AF49" i="1"/>
  <c r="AG49" i="1" s="1"/>
  <c r="W49" i="1"/>
  <c r="R49" i="1"/>
  <c r="L49" i="1"/>
  <c r="AN48" i="1"/>
  <c r="AM48" i="1"/>
  <c r="AF48" i="1"/>
  <c r="AG48" i="1" s="1"/>
  <c r="W48" i="1"/>
  <c r="R48" i="1"/>
  <c r="L48" i="1"/>
  <c r="AN47" i="1"/>
  <c r="AM47" i="1"/>
  <c r="W47" i="1"/>
  <c r="R47" i="1"/>
  <c r="L47" i="1"/>
  <c r="AN46" i="1"/>
  <c r="AM46" i="1"/>
  <c r="W46" i="1"/>
  <c r="R46" i="1"/>
  <c r="L46" i="1"/>
  <c r="AN45" i="1"/>
  <c r="AM45" i="1"/>
  <c r="AF45" i="1"/>
  <c r="X45" i="1" s="1"/>
  <c r="W45" i="1"/>
  <c r="R45" i="1"/>
  <c r="L45" i="1"/>
  <c r="AN44" i="1"/>
  <c r="AM44" i="1"/>
  <c r="W44" i="1"/>
  <c r="R44" i="1"/>
  <c r="L44" i="1"/>
  <c r="AN43" i="1"/>
  <c r="AM43" i="1"/>
  <c r="W43" i="1"/>
  <c r="R43" i="1"/>
  <c r="L43" i="1"/>
  <c r="AN42" i="1"/>
  <c r="AM42" i="1"/>
  <c r="W42" i="1"/>
  <c r="R42" i="1"/>
  <c r="L42" i="1"/>
  <c r="AN41" i="1"/>
  <c r="AM41" i="1"/>
  <c r="AF41" i="1"/>
  <c r="AG41" i="1" s="1"/>
  <c r="W41" i="1"/>
  <c r="R41" i="1"/>
  <c r="L41" i="1"/>
  <c r="AN40" i="1"/>
  <c r="AM40" i="1"/>
  <c r="W40" i="1"/>
  <c r="R40" i="1"/>
  <c r="L40" i="1"/>
  <c r="AN39" i="1"/>
  <c r="AM39" i="1"/>
  <c r="AF39" i="1"/>
  <c r="X39" i="1" s="1"/>
  <c r="W39" i="1"/>
  <c r="R39" i="1"/>
  <c r="L39" i="1"/>
  <c r="AN38" i="1"/>
  <c r="AM38" i="1"/>
  <c r="W38" i="1"/>
  <c r="R38" i="1"/>
  <c r="L38" i="1"/>
  <c r="AN37" i="1"/>
  <c r="AM37" i="1"/>
  <c r="W37" i="1"/>
  <c r="R37" i="1"/>
  <c r="L37" i="1"/>
  <c r="AN36" i="1"/>
  <c r="AM36" i="1"/>
  <c r="AF36" i="1"/>
  <c r="X36" i="1" s="1"/>
  <c r="W36" i="1"/>
  <c r="R36" i="1"/>
  <c r="L36" i="1"/>
  <c r="AN35" i="1"/>
  <c r="AM35" i="1"/>
  <c r="AF35" i="1"/>
  <c r="AG35" i="1" s="1"/>
  <c r="W35" i="1"/>
  <c r="R35" i="1"/>
  <c r="L35" i="1"/>
  <c r="AN34" i="1"/>
  <c r="AM34" i="1"/>
  <c r="AF34" i="1"/>
  <c r="AG34" i="1" s="1"/>
  <c r="W34" i="1"/>
  <c r="R34" i="1"/>
  <c r="L34" i="1"/>
  <c r="AN33" i="1"/>
  <c r="AM33" i="1"/>
  <c r="AF33" i="1"/>
  <c r="AG33" i="1" s="1"/>
  <c r="W33" i="1"/>
  <c r="R33" i="1"/>
  <c r="L33" i="1"/>
  <c r="AN32" i="1"/>
  <c r="AM32" i="1"/>
  <c r="W32" i="1"/>
  <c r="R32" i="1"/>
  <c r="L32" i="1"/>
  <c r="AN31" i="1"/>
  <c r="AM31" i="1"/>
  <c r="W31" i="1"/>
  <c r="R31" i="1"/>
  <c r="L31" i="1"/>
  <c r="AN30" i="1"/>
  <c r="AM30" i="1"/>
  <c r="AF30" i="1"/>
  <c r="X30" i="1" s="1"/>
  <c r="W30" i="1"/>
  <c r="R30" i="1"/>
  <c r="L30" i="1"/>
  <c r="AN29" i="1"/>
  <c r="AM29" i="1"/>
  <c r="W29" i="1"/>
  <c r="R29" i="1"/>
  <c r="L29" i="1"/>
  <c r="AN28" i="1"/>
  <c r="AM28" i="1"/>
  <c r="AF28" i="1"/>
  <c r="AG28" i="1" s="1"/>
  <c r="W28" i="1"/>
  <c r="R28" i="1"/>
  <c r="L28" i="1"/>
  <c r="AN27" i="1"/>
  <c r="AM27" i="1"/>
  <c r="AF27" i="1"/>
  <c r="AG27" i="1" s="1"/>
  <c r="W27" i="1"/>
  <c r="R27" i="1"/>
  <c r="L27" i="1"/>
  <c r="AN26" i="1"/>
  <c r="AM26" i="1"/>
  <c r="AF26" i="1"/>
  <c r="AG26" i="1" s="1"/>
  <c r="W26" i="1"/>
  <c r="R26" i="1"/>
  <c r="L26" i="1"/>
  <c r="AN25" i="1"/>
  <c r="AM25" i="1"/>
  <c r="AF25" i="1"/>
  <c r="AG25" i="1" s="1"/>
  <c r="W25" i="1"/>
  <c r="R25" i="1"/>
  <c r="L25" i="1"/>
  <c r="AN24" i="1"/>
  <c r="AM24" i="1"/>
  <c r="W24" i="1"/>
  <c r="R24" i="1"/>
  <c r="L24" i="1"/>
  <c r="AN23" i="1"/>
  <c r="AM23" i="1"/>
  <c r="AF23" i="1"/>
  <c r="X23" i="1" s="1"/>
  <c r="W23" i="1"/>
  <c r="R23" i="1"/>
  <c r="L23" i="1"/>
  <c r="AN22" i="1"/>
  <c r="AM22" i="1"/>
  <c r="AF22" i="1"/>
  <c r="AG22" i="1" s="1"/>
  <c r="W22" i="1"/>
  <c r="R22" i="1"/>
  <c r="L22" i="1"/>
  <c r="AN21" i="1"/>
  <c r="AM21" i="1"/>
  <c r="AF21" i="1"/>
  <c r="AG21" i="1" s="1"/>
  <c r="W21" i="1"/>
  <c r="R21" i="1"/>
  <c r="L21" i="1"/>
  <c r="AN20" i="1"/>
  <c r="AM20" i="1"/>
  <c r="AF20" i="1"/>
  <c r="W20" i="1"/>
  <c r="R20" i="1"/>
  <c r="L20" i="1"/>
  <c r="AN19" i="1"/>
  <c r="AM19" i="1"/>
  <c r="AF19" i="1"/>
  <c r="X19" i="1" s="1"/>
  <c r="W19" i="1"/>
  <c r="R19" i="1"/>
  <c r="L19" i="1"/>
  <c r="AN18" i="1"/>
  <c r="AM18" i="1"/>
  <c r="W18" i="1"/>
  <c r="R18" i="1"/>
  <c r="L18" i="1"/>
  <c r="AN17" i="1"/>
  <c r="AM17" i="1"/>
  <c r="W17" i="1"/>
  <c r="R17" i="1"/>
  <c r="L17" i="1"/>
  <c r="AN16" i="1"/>
  <c r="AM16" i="1"/>
  <c r="W16" i="1"/>
  <c r="R16" i="1"/>
  <c r="L16" i="1"/>
  <c r="AN15" i="1"/>
  <c r="AM15" i="1"/>
  <c r="AF15" i="1"/>
  <c r="X15" i="1" s="1"/>
  <c r="W15" i="1"/>
  <c r="R15" i="1"/>
  <c r="L15" i="1"/>
  <c r="AN14" i="1"/>
  <c r="AM14" i="1"/>
  <c r="AF14" i="1"/>
  <c r="AG14" i="1" s="1"/>
  <c r="W14" i="1"/>
  <c r="R14" i="1"/>
  <c r="L14" i="1"/>
  <c r="AN13" i="1"/>
  <c r="AM13" i="1"/>
  <c r="AF13" i="1"/>
  <c r="AG13" i="1" s="1"/>
  <c r="W13" i="1"/>
  <c r="R13" i="1"/>
  <c r="L13" i="1"/>
  <c r="AN12" i="1"/>
  <c r="AM12" i="1"/>
  <c r="AF12" i="1"/>
  <c r="X12" i="1" s="1"/>
  <c r="W12" i="1"/>
  <c r="R12" i="1"/>
  <c r="L12" i="1"/>
  <c r="AN11" i="1"/>
  <c r="AM11" i="1"/>
  <c r="AF11" i="1"/>
  <c r="AG11" i="1" s="1"/>
  <c r="W11" i="1"/>
  <c r="R11" i="1"/>
  <c r="L11" i="1"/>
  <c r="AN10" i="1"/>
  <c r="AM10" i="1"/>
  <c r="AF10" i="1"/>
  <c r="X10" i="1" s="1"/>
  <c r="W10" i="1"/>
  <c r="R10" i="1"/>
  <c r="L10" i="1"/>
  <c r="AN9" i="1"/>
  <c r="AM9" i="1"/>
  <c r="AF9" i="1"/>
  <c r="AG9" i="1" s="1"/>
  <c r="W9" i="1"/>
  <c r="R9" i="1"/>
  <c r="L9" i="1"/>
  <c r="AN8" i="1"/>
  <c r="AM8" i="1"/>
  <c r="AF8" i="1"/>
  <c r="AG8" i="1" s="1"/>
  <c r="W8" i="1"/>
  <c r="R8" i="1"/>
  <c r="L8" i="1"/>
  <c r="AN7" i="1"/>
  <c r="AM7" i="1"/>
  <c r="AF7" i="1"/>
  <c r="AG7" i="1" s="1"/>
  <c r="W7" i="1"/>
  <c r="R7" i="1"/>
  <c r="L7" i="1"/>
  <c r="AN6" i="1"/>
  <c r="AM6" i="1"/>
  <c r="AF6" i="1"/>
  <c r="W6" i="1"/>
  <c r="R6" i="1"/>
  <c r="L6" i="1"/>
  <c r="AN5" i="1"/>
  <c r="AM5" i="1"/>
  <c r="AF5" i="1"/>
  <c r="AG5" i="1" s="1"/>
  <c r="W5" i="1"/>
  <c r="R5" i="1"/>
  <c r="L5" i="1"/>
  <c r="AN4" i="1"/>
  <c r="AM4" i="1"/>
  <c r="AF4" i="1"/>
  <c r="AG4" i="1" s="1"/>
  <c r="AH4" i="1" s="1"/>
  <c r="AI4" i="1" s="1"/>
  <c r="W4" i="1"/>
  <c r="R4" i="1"/>
  <c r="L4" i="1"/>
  <c r="AA1" i="1"/>
  <c r="Z1" i="1"/>
  <c r="P1" i="1"/>
  <c r="N1" i="1"/>
  <c r="M1" i="1"/>
  <c r="M1" i="12"/>
  <c r="AG6" i="1" l="1"/>
  <c r="X6" i="1"/>
  <c r="J1" i="1"/>
  <c r="F3" i="10"/>
  <c r="C4" i="10" s="1"/>
  <c r="F4" i="10" s="1"/>
  <c r="C5" i="10" s="1"/>
  <c r="F5" i="10" s="1"/>
  <c r="E14" i="6"/>
  <c r="D14" i="6"/>
  <c r="E9" i="6"/>
  <c r="G12" i="6"/>
  <c r="E12" i="6"/>
  <c r="G10" i="6"/>
  <c r="D18" i="6"/>
  <c r="E13" i="6"/>
  <c r="E8" i="6"/>
  <c r="D8" i="6"/>
  <c r="D11" i="6"/>
  <c r="G17" i="6"/>
  <c r="G9" i="6"/>
  <c r="D17" i="6"/>
  <c r="G15" i="6"/>
  <c r="E7" i="6"/>
  <c r="G18" i="6"/>
  <c r="E10" i="6"/>
  <c r="D10" i="6"/>
  <c r="G8" i="6"/>
  <c r="E16" i="6"/>
  <c r="G11" i="6"/>
  <c r="E17" i="6"/>
  <c r="D9" i="6"/>
  <c r="G7" i="6"/>
  <c r="E15" i="6"/>
  <c r="D7" i="6"/>
  <c r="E18" i="6"/>
  <c r="G13" i="6"/>
  <c r="G16" i="6"/>
  <c r="D16" i="6"/>
  <c r="E11" i="6"/>
  <c r="D12" i="6"/>
  <c r="D15" i="6"/>
  <c r="D13" i="6"/>
  <c r="G14" i="6"/>
  <c r="T18" i="6"/>
  <c r="I17" i="6"/>
  <c r="Q15" i="6"/>
  <c r="T10" i="6"/>
  <c r="Q7" i="6"/>
  <c r="T13" i="6"/>
  <c r="I12" i="6"/>
  <c r="Q10" i="6"/>
  <c r="R13" i="6"/>
  <c r="T16" i="6"/>
  <c r="I15" i="6"/>
  <c r="Q13" i="6"/>
  <c r="R11" i="6"/>
  <c r="T17" i="6"/>
  <c r="I16" i="6"/>
  <c r="Q14" i="6"/>
  <c r="T12" i="6"/>
  <c r="I11" i="6"/>
  <c r="Q9" i="6"/>
  <c r="R18" i="6"/>
  <c r="R10" i="6"/>
  <c r="R16" i="6"/>
  <c r="T11" i="6"/>
  <c r="Q8" i="6"/>
  <c r="T14" i="6"/>
  <c r="I13" i="6"/>
  <c r="Q11" i="6"/>
  <c r="R9" i="6"/>
  <c r="Q17" i="6"/>
  <c r="R12" i="6"/>
  <c r="T7" i="6"/>
  <c r="Q18" i="6"/>
  <c r="T8" i="6"/>
  <c r="R8" i="6"/>
  <c r="I18" i="6"/>
  <c r="Q16" i="6"/>
  <c r="R14" i="6"/>
  <c r="T9" i="6"/>
  <c r="R17" i="6"/>
  <c r="T15" i="6"/>
  <c r="I14" i="6"/>
  <c r="Q12" i="6"/>
  <c r="R7" i="6"/>
  <c r="R15" i="6"/>
  <c r="AF18" i="1"/>
  <c r="X18" i="1" s="1"/>
  <c r="AF31" i="1"/>
  <c r="AG31" i="1" s="1"/>
  <c r="AF17" i="1"/>
  <c r="X17" i="1" s="1"/>
  <c r="AF38" i="1"/>
  <c r="X38" i="1" s="1"/>
  <c r="I1" i="1"/>
  <c r="L1" i="1"/>
  <c r="AF32" i="1"/>
  <c r="AF46" i="1"/>
  <c r="X46" i="1" s="1"/>
  <c r="AC1" i="1"/>
  <c r="AF43" i="1"/>
  <c r="X43" i="1" s="1"/>
  <c r="K1" i="1"/>
  <c r="AF16" i="1"/>
  <c r="X16" i="1" s="1"/>
  <c r="AF37" i="1"/>
  <c r="AF44" i="1"/>
  <c r="AG44" i="1" s="1"/>
  <c r="Y1" i="1"/>
  <c r="AF24" i="1"/>
  <c r="AG24" i="1" s="1"/>
  <c r="AF42" i="1"/>
  <c r="AG42" i="1" s="1"/>
  <c r="AF29" i="1"/>
  <c r="AG29" i="1" s="1"/>
  <c r="AF40" i="1"/>
  <c r="X40" i="1" s="1"/>
  <c r="AF47" i="1"/>
  <c r="X47" i="1" s="1"/>
  <c r="AD1" i="1"/>
  <c r="AH33" i="1"/>
  <c r="AI33" i="1" s="1"/>
  <c r="AH11" i="1"/>
  <c r="AI11" i="1" s="1"/>
  <c r="AH49" i="1"/>
  <c r="AI49" i="1" s="1"/>
  <c r="AH28" i="1"/>
  <c r="AI28" i="1" s="1"/>
  <c r="AH14" i="1"/>
  <c r="AI14" i="1" s="1"/>
  <c r="AH21" i="1"/>
  <c r="AI21" i="1" s="1"/>
  <c r="AH52" i="1"/>
  <c r="AI52" i="1" s="1"/>
  <c r="AH9" i="1"/>
  <c r="AI9" i="1" s="1"/>
  <c r="AH41" i="1"/>
  <c r="AI41" i="1" s="1"/>
  <c r="AH35" i="1"/>
  <c r="AI35" i="1" s="1"/>
  <c r="AH22" i="1"/>
  <c r="AI22" i="1" s="1"/>
  <c r="AH5" i="1"/>
  <c r="AI5" i="1" s="1"/>
  <c r="AH27" i="1"/>
  <c r="AI27" i="1" s="1"/>
  <c r="AH51" i="1"/>
  <c r="AI51" i="1" s="1"/>
  <c r="AB1" i="1"/>
  <c r="H1" i="1"/>
  <c r="X25" i="1"/>
  <c r="X14" i="1"/>
  <c r="X41" i="1"/>
  <c r="X48" i="1"/>
  <c r="X26" i="1"/>
  <c r="AG15" i="1"/>
  <c r="AG50" i="1"/>
  <c r="AG30" i="1"/>
  <c r="X33" i="1"/>
  <c r="X9" i="1"/>
  <c r="X51" i="1"/>
  <c r="X44" i="1"/>
  <c r="X13" i="1"/>
  <c r="X5" i="1"/>
  <c r="X49" i="1"/>
  <c r="AG12" i="1"/>
  <c r="AH25" i="1"/>
  <c r="AI25" i="1" s="1"/>
  <c r="X37" i="1"/>
  <c r="AG37" i="1"/>
  <c r="X21" i="1"/>
  <c r="AG36" i="1"/>
  <c r="X11" i="1"/>
  <c r="AG32" i="1"/>
  <c r="X32" i="1"/>
  <c r="X4" i="1"/>
  <c r="AG23" i="1"/>
  <c r="X35" i="1"/>
  <c r="AG43" i="1"/>
  <c r="AG10" i="1"/>
  <c r="X34" i="1"/>
  <c r="AH34" i="1"/>
  <c r="AI34" i="1" s="1"/>
  <c r="AG45" i="1"/>
  <c r="AG19" i="1"/>
  <c r="X52" i="1"/>
  <c r="AH7" i="1"/>
  <c r="AI7" i="1" s="1"/>
  <c r="AH26" i="1"/>
  <c r="AI26" i="1" s="1"/>
  <c r="AG39" i="1"/>
  <c r="AH6" i="1"/>
  <c r="AI6" i="1" s="1"/>
  <c r="AG20" i="1"/>
  <c r="X20" i="1"/>
  <c r="AH8" i="1"/>
  <c r="AI8" i="1" s="1"/>
  <c r="AH48" i="1"/>
  <c r="AI48" i="1" s="1"/>
  <c r="X8" i="1"/>
  <c r="AH13" i="1"/>
  <c r="AI13" i="1" s="1"/>
  <c r="X7" i="1"/>
  <c r="X22" i="1"/>
  <c r="X28" i="1"/>
  <c r="AG18" i="1"/>
  <c r="AG53" i="1"/>
  <c r="X53" i="1"/>
  <c r="AG17" i="1"/>
  <c r="AG16" i="1"/>
  <c r="X27" i="1"/>
  <c r="AG47" i="1" l="1"/>
  <c r="AG40" i="1"/>
  <c r="I10" i="6"/>
  <c r="L10" i="6"/>
  <c r="K10" i="6"/>
  <c r="L9" i="6"/>
  <c r="I9" i="6"/>
  <c r="X24" i="1"/>
  <c r="F12" i="6"/>
  <c r="H12" i="6" s="1"/>
  <c r="O13" i="6" s="1"/>
  <c r="K9" i="6"/>
  <c r="L8" i="6"/>
  <c r="I8" i="6"/>
  <c r="K8" i="6"/>
  <c r="I7" i="6"/>
  <c r="L7" i="6"/>
  <c r="K7" i="6"/>
  <c r="S16" i="6"/>
  <c r="U16" i="6" s="1"/>
  <c r="V16" i="6" s="1"/>
  <c r="X42" i="1"/>
  <c r="X31" i="1"/>
  <c r="F13" i="6"/>
  <c r="H13" i="6" s="1"/>
  <c r="F16" i="6"/>
  <c r="H16" i="6" s="1"/>
  <c r="J16" i="6" s="1"/>
  <c r="S18" i="6"/>
  <c r="U18" i="6" s="1"/>
  <c r="V18" i="6" s="1"/>
  <c r="F9" i="6"/>
  <c r="H9" i="6" s="1"/>
  <c r="S10" i="6"/>
  <c r="U10" i="6" s="1"/>
  <c r="V10" i="6" s="1"/>
  <c r="F14" i="6"/>
  <c r="H14" i="6" s="1"/>
  <c r="O15" i="6" s="1"/>
  <c r="F15" i="6"/>
  <c r="H15" i="6" s="1"/>
  <c r="O16" i="6" s="1"/>
  <c r="S11" i="6"/>
  <c r="U11" i="6" s="1"/>
  <c r="V11" i="6" s="1"/>
  <c r="S9" i="6"/>
  <c r="U9" i="6" s="1"/>
  <c r="V9" i="6" s="1"/>
  <c r="S13" i="6"/>
  <c r="U13" i="6" s="1"/>
  <c r="V13" i="6" s="1"/>
  <c r="AG46" i="1"/>
  <c r="F7" i="6"/>
  <c r="H7" i="6" s="1"/>
  <c r="X29" i="1"/>
  <c r="F8" i="6"/>
  <c r="H8" i="6" s="1"/>
  <c r="S8" i="6"/>
  <c r="U8" i="6" s="1"/>
  <c r="V8" i="6" s="1"/>
  <c r="F17" i="6"/>
  <c r="H17" i="6" s="1"/>
  <c r="O18" i="6" s="1"/>
  <c r="F11" i="6"/>
  <c r="H11" i="6" s="1"/>
  <c r="O12" i="6" s="1"/>
  <c r="S7" i="6"/>
  <c r="U7" i="6" s="1"/>
  <c r="V7" i="6" s="1"/>
  <c r="S15" i="6"/>
  <c r="U15" i="6" s="1"/>
  <c r="V15" i="6" s="1"/>
  <c r="F18" i="6"/>
  <c r="H18" i="6" s="1"/>
  <c r="J18" i="6" s="1"/>
  <c r="AH31" i="1"/>
  <c r="AI31" i="1" s="1"/>
  <c r="S14" i="6"/>
  <c r="U14" i="6" s="1"/>
  <c r="V14" i="6" s="1"/>
  <c r="S17" i="6"/>
  <c r="U17" i="6" s="1"/>
  <c r="V17" i="6" s="1"/>
  <c r="F10" i="6"/>
  <c r="H10" i="6" s="1"/>
  <c r="O11" i="6" s="1"/>
  <c r="S12" i="6"/>
  <c r="U12" i="6" s="1"/>
  <c r="V12" i="6" s="1"/>
  <c r="AG38" i="1"/>
  <c r="AF1" i="1"/>
  <c r="AH29" i="1"/>
  <c r="AI29" i="1" s="1"/>
  <c r="AH44" i="1"/>
  <c r="AI44" i="1" s="1"/>
  <c r="AH24" i="1"/>
  <c r="AI24" i="1" s="1"/>
  <c r="AH42" i="1"/>
  <c r="AI42" i="1" s="1"/>
  <c r="AH47" i="1"/>
  <c r="AI47" i="1" s="1"/>
  <c r="AH30" i="1"/>
  <c r="AI30" i="1" s="1"/>
  <c r="AH32" i="1"/>
  <c r="AI32" i="1" s="1"/>
  <c r="AH37" i="1"/>
  <c r="AI37" i="1" s="1"/>
  <c r="AH23" i="1"/>
  <c r="AI23" i="1" s="1"/>
  <c r="AH15" i="1"/>
  <c r="AI15" i="1" s="1"/>
  <c r="AH12" i="1"/>
  <c r="AI12" i="1" s="1"/>
  <c r="AH19" i="1"/>
  <c r="AI19" i="1" s="1"/>
  <c r="AH43" i="1"/>
  <c r="AI43" i="1" s="1"/>
  <c r="AH10" i="1"/>
  <c r="AI10" i="1" s="1"/>
  <c r="AH50" i="1"/>
  <c r="AI50" i="1" s="1"/>
  <c r="R1" i="1"/>
  <c r="Q1" i="1"/>
  <c r="E6" i="6"/>
  <c r="AH40" i="1"/>
  <c r="AI40" i="1" s="1"/>
  <c r="T6" i="6"/>
  <c r="Q6" i="6"/>
  <c r="D6" i="6"/>
  <c r="G6" i="6"/>
  <c r="AH45" i="1"/>
  <c r="AI45" i="1" s="1"/>
  <c r="AH36" i="1"/>
  <c r="AI36" i="1" s="1"/>
  <c r="AH16" i="1"/>
  <c r="AI16" i="1" s="1"/>
  <c r="AH17" i="1"/>
  <c r="AI17" i="1" s="1"/>
  <c r="AH20" i="1"/>
  <c r="AI20" i="1" s="1"/>
  <c r="O2" i="6"/>
  <c r="K1" i="6" s="1"/>
  <c r="AH53" i="1"/>
  <c r="AI53" i="1" s="1"/>
  <c r="AH39" i="1"/>
  <c r="AI39" i="1" s="1"/>
  <c r="AH18" i="1"/>
  <c r="AI18" i="1" s="1"/>
  <c r="N10" i="6" l="1"/>
  <c r="O10" i="6" s="1"/>
  <c r="N9" i="6"/>
  <c r="O9" i="6" s="1"/>
  <c r="N8" i="6"/>
  <c r="O8" i="6" s="1"/>
  <c r="AH46" i="1"/>
  <c r="AI46" i="1" s="1"/>
  <c r="N7" i="6"/>
  <c r="J12" i="6"/>
  <c r="J15" i="6"/>
  <c r="J11" i="6"/>
  <c r="J9" i="6"/>
  <c r="O17" i="6"/>
  <c r="J7" i="6"/>
  <c r="J14" i="6"/>
  <c r="J13" i="6"/>
  <c r="O14" i="6"/>
  <c r="J10" i="6"/>
  <c r="J17" i="6"/>
  <c r="J8" i="6"/>
  <c r="AH38" i="1"/>
  <c r="AI38" i="1" s="1"/>
  <c r="AG1" i="1"/>
  <c r="R6" i="6"/>
  <c r="F6" i="6"/>
  <c r="S6" i="6"/>
  <c r="H6" i="6"/>
  <c r="U6" i="6"/>
  <c r="V6" i="6" s="1"/>
  <c r="L6" i="6" l="1"/>
  <c r="K6" i="6"/>
  <c r="M6" i="6"/>
  <c r="I6" i="6"/>
  <c r="AH1" i="1"/>
  <c r="AI1" i="1" s="1"/>
  <c r="J6" i="6"/>
  <c r="N6" i="6" l="1"/>
  <c r="O6" i="6"/>
</calcChain>
</file>

<file path=xl/sharedStrings.xml><?xml version="1.0" encoding="utf-8"?>
<sst xmlns="http://schemas.openxmlformats.org/spreadsheetml/2006/main" count="129" uniqueCount="102">
  <si>
    <t>品目</t>
    <rPh sb="0" eb="2">
      <t>ヒンモク</t>
    </rPh>
    <phoneticPr fontId="2"/>
  </si>
  <si>
    <t>手数料</t>
    <rPh sb="0" eb="3">
      <t>テスウリョウ</t>
    </rPh>
    <phoneticPr fontId="2"/>
  </si>
  <si>
    <t>利益</t>
    <rPh sb="0" eb="2">
      <t>リエキ</t>
    </rPh>
    <phoneticPr fontId="2"/>
  </si>
  <si>
    <t>ポイント</t>
    <phoneticPr fontId="2"/>
  </si>
  <si>
    <t>利益率</t>
    <rPh sb="0" eb="3">
      <t>リエキリツ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</si>
  <si>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</si>
  <si>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</si>
  <si>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仕入先</t>
    <rPh sb="0" eb="2">
      <t>シイ</t>
    </rPh>
    <rPh sb="2" eb="3">
      <t>サキ</t>
    </rPh>
    <phoneticPr fontId="2"/>
  </si>
  <si>
    <t>出品手数料</t>
    <rPh sb="0" eb="5">
      <t>シュッピンテスウリョウ</t>
    </rPh>
    <phoneticPr fontId="2"/>
  </si>
  <si>
    <t>発送料</t>
    <rPh sb="0" eb="3">
      <t>ハッソウリョウ</t>
    </rPh>
    <phoneticPr fontId="2"/>
  </si>
  <si>
    <t>送料</t>
    <rPh sb="0" eb="2">
      <t>ソウリョウ</t>
    </rPh>
    <phoneticPr fontId="2"/>
  </si>
  <si>
    <t>領収書
/レシート</t>
    <rPh sb="0" eb="3">
      <t>リョウシュウショ</t>
    </rPh>
    <phoneticPr fontId="2"/>
  </si>
  <si>
    <t>せどり
種類</t>
    <rPh sb="4" eb="6">
      <t>シュルイ</t>
    </rPh>
    <phoneticPr fontId="2"/>
  </si>
  <si>
    <t>支払い</t>
    <rPh sb="0" eb="2">
      <t>シハラ</t>
    </rPh>
    <phoneticPr fontId="2"/>
  </si>
  <si>
    <t>取得P</t>
    <rPh sb="0" eb="2">
      <t>シュトク</t>
    </rPh>
    <phoneticPr fontId="2"/>
  </si>
  <si>
    <t>使用P</t>
    <rPh sb="0" eb="2">
      <t>シヨウ</t>
    </rPh>
    <phoneticPr fontId="2"/>
  </si>
  <si>
    <t>商品代</t>
    <rPh sb="0" eb="3">
      <t>ショウヒンダイ</t>
    </rPh>
    <phoneticPr fontId="2"/>
  </si>
  <si>
    <t>合計</t>
    <rPh sb="0" eb="2">
      <t>ゴウケイ</t>
    </rPh>
    <phoneticPr fontId="2"/>
  </si>
  <si>
    <t>入金</t>
    <rPh sb="0" eb="2">
      <t>ニュウキン</t>
    </rPh>
    <phoneticPr fontId="2"/>
  </si>
  <si>
    <t>01</t>
    <phoneticPr fontId="2"/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</si>
  <si>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</si>
  <si>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</si>
  <si>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</si>
  <si>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</si>
  <si>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</si>
  <si>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</si>
  <si>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</si>
  <si>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</si>
  <si>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</si>
  <si>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</si>
  <si>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</si>
  <si>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支払い
ポイント</t>
    <rPh sb="0" eb="2">
      <t>シハラ</t>
    </rPh>
    <phoneticPr fontId="2"/>
  </si>
  <si>
    <t>売上
計上
年月</t>
    <rPh sb="0" eb="2">
      <t>ウリアゲ</t>
    </rPh>
    <rPh sb="3" eb="5">
      <t>ケイジョウ</t>
    </rPh>
    <rPh sb="6" eb="8">
      <t>ネンゲツ</t>
    </rPh>
    <phoneticPr fontId="2"/>
  </si>
  <si>
    <t>仕入
計上
年月</t>
    <rPh sb="0" eb="2">
      <t>シイレ</t>
    </rPh>
    <rPh sb="3" eb="5">
      <t>ケイジョウ</t>
    </rPh>
    <rPh sb="6" eb="8">
      <t>ネンゲツ</t>
    </rPh>
    <phoneticPr fontId="2"/>
  </si>
  <si>
    <t>梱包資材
他経費</t>
    <rPh sb="0" eb="2">
      <t>コンポウ</t>
    </rPh>
    <rPh sb="2" eb="4">
      <t>シザイ</t>
    </rPh>
    <rPh sb="5" eb="6">
      <t>ホカ</t>
    </rPh>
    <rPh sb="6" eb="8">
      <t>ケイヒ</t>
    </rPh>
    <phoneticPr fontId="2"/>
  </si>
  <si>
    <t>PayPay
カード</t>
    <phoneticPr fontId="2"/>
  </si>
  <si>
    <t>Visa
カード</t>
    <phoneticPr fontId="2"/>
  </si>
  <si>
    <t>売値</t>
    <rPh sb="0" eb="1">
      <t>ウ</t>
    </rPh>
    <rPh sb="1" eb="2">
      <t>ネ</t>
    </rPh>
    <phoneticPr fontId="2"/>
  </si>
  <si>
    <t>PayPay</t>
    <phoneticPr fontId="2"/>
  </si>
  <si>
    <t>Visa</t>
    <phoneticPr fontId="2"/>
  </si>
  <si>
    <t>FBA
入金</t>
    <rPh sb="4" eb="6">
      <t>ニュウキン</t>
    </rPh>
    <phoneticPr fontId="2"/>
  </si>
  <si>
    <t>FBA入金</t>
    <rPh sb="3" eb="5">
      <t>ニュウキン</t>
    </rPh>
    <phoneticPr fontId="2"/>
  </si>
  <si>
    <t>1回目</t>
    <rPh sb="1" eb="2">
      <t>カイ</t>
    </rPh>
    <rPh sb="2" eb="3">
      <t>メ</t>
    </rPh>
    <phoneticPr fontId="2"/>
  </si>
  <si>
    <t>2回目</t>
    <rPh sb="1" eb="3">
      <t>カイメ</t>
    </rPh>
    <phoneticPr fontId="2"/>
  </si>
  <si>
    <t>3回目</t>
    <rPh sb="1" eb="3">
      <t>カイメ</t>
    </rPh>
    <phoneticPr fontId="2"/>
  </si>
  <si>
    <t>計</t>
    <rPh sb="0" eb="1">
      <t>ケイ</t>
    </rPh>
    <phoneticPr fontId="2"/>
  </si>
  <si>
    <t>注文日</t>
    <rPh sb="0" eb="2">
      <t>チュウモン</t>
    </rPh>
    <rPh sb="2" eb="3">
      <t>イリヒ</t>
    </rPh>
    <phoneticPr fontId="2"/>
  </si>
  <si>
    <t>納品日</t>
    <rPh sb="0" eb="2">
      <t>ノウヒン</t>
    </rPh>
    <rPh sb="2" eb="3">
      <t>ヒ</t>
    </rPh>
    <phoneticPr fontId="2"/>
  </si>
  <si>
    <t>Total</t>
    <phoneticPr fontId="2"/>
  </si>
  <si>
    <t>経過
日数</t>
    <rPh sb="0" eb="2">
      <t>ケイカ</t>
    </rPh>
    <rPh sb="3" eb="5">
      <t>ニッスウ</t>
    </rPh>
    <phoneticPr fontId="2"/>
  </si>
  <si>
    <t>想定価格</t>
    <rPh sb="0" eb="2">
      <t>ソウテイ</t>
    </rPh>
    <rPh sb="2" eb="4">
      <t>カカク</t>
    </rPh>
    <phoneticPr fontId="2"/>
  </si>
  <si>
    <t>FBA
発送日</t>
    <rPh sb="4" eb="7">
      <t>ハッソウビ</t>
    </rPh>
    <phoneticPr fontId="2"/>
  </si>
  <si>
    <t>注文年月日</t>
    <rPh sb="0" eb="2">
      <t>チュウモン</t>
    </rPh>
    <rPh sb="2" eb="5">
      <t>ネンガッピ</t>
    </rPh>
    <phoneticPr fontId="2"/>
  </si>
  <si>
    <t>合計</t>
    <rPh sb="0" eb="2">
      <t>ゴウケイ</t>
    </rPh>
    <phoneticPr fontId="2"/>
  </si>
  <si>
    <t>カード支払い</t>
    <rPh sb="3" eb="5">
      <t>シハラ</t>
    </rPh>
    <phoneticPr fontId="2"/>
  </si>
  <si>
    <t>販売経費</t>
    <rPh sb="0" eb="2">
      <t>ハンバイ</t>
    </rPh>
    <rPh sb="2" eb="4">
      <t>ケイヒ</t>
    </rPh>
    <phoneticPr fontId="2"/>
  </si>
  <si>
    <t>現金払い
/仕入費用</t>
    <rPh sb="0" eb="2">
      <t>ゲンキン</t>
    </rPh>
    <rPh sb="2" eb="3">
      <t>ハラ</t>
    </rPh>
    <rPh sb="6" eb="8">
      <t>シイ</t>
    </rPh>
    <rPh sb="8" eb="10">
      <t>ヒヨウ</t>
    </rPh>
    <phoneticPr fontId="2"/>
  </si>
  <si>
    <t>仕入原価</t>
    <rPh sb="0" eb="4">
      <t>シイレゲンカ</t>
    </rPh>
    <phoneticPr fontId="2"/>
  </si>
  <si>
    <t>在庫保管料他</t>
    <rPh sb="0" eb="5">
      <t>ザイコホカンリョウ</t>
    </rPh>
    <rPh sb="5" eb="6">
      <t>ホカ</t>
    </rPh>
    <phoneticPr fontId="2"/>
  </si>
  <si>
    <t>利益率</t>
    <rPh sb="0" eb="3">
      <t>リエキリツ</t>
    </rPh>
    <phoneticPr fontId="2"/>
  </si>
  <si>
    <t>利益（ポイント収入除く）</t>
    <rPh sb="0" eb="2">
      <t>リエキ</t>
    </rPh>
    <rPh sb="7" eb="9">
      <t>シュウニュウ</t>
    </rPh>
    <rPh sb="9" eb="10">
      <t>ノゾ</t>
    </rPh>
    <phoneticPr fontId="2"/>
  </si>
  <si>
    <t>販売確定
年月日</t>
    <rPh sb="0" eb="2">
      <t>ハンバイ</t>
    </rPh>
    <rPh sb="2" eb="4">
      <t>カクテイ</t>
    </rPh>
    <rPh sb="5" eb="8">
      <t>ネンガッピ</t>
    </rPh>
    <phoneticPr fontId="2"/>
  </si>
  <si>
    <t>損益分岐</t>
    <rPh sb="0" eb="4">
      <t>ソンエキブンキ</t>
    </rPh>
    <phoneticPr fontId="2"/>
  </si>
  <si>
    <t>仕入</t>
    <rPh sb="0" eb="2">
      <t>シイレ</t>
    </rPh>
    <phoneticPr fontId="2"/>
  </si>
  <si>
    <t>販売</t>
    <rPh sb="0" eb="2">
      <t>ハンバイ</t>
    </rPh>
    <phoneticPr fontId="2"/>
  </si>
  <si>
    <t>月初在庫</t>
    <rPh sb="0" eb="2">
      <t>ゲッショ</t>
    </rPh>
    <rPh sb="2" eb="4">
      <t>ザイコ</t>
    </rPh>
    <phoneticPr fontId="2"/>
  </si>
  <si>
    <t>月末在庫</t>
    <rPh sb="0" eb="4">
      <t>ゲツマツザイコ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</si>
  <si>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</si>
  <si>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</si>
  <si>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注文番号</t>
    <rPh sb="0" eb="2">
      <t>チュウモン</t>
    </rPh>
    <rPh sb="2" eb="4">
      <t>バンゴウ</t>
    </rPh>
    <phoneticPr fontId="2"/>
  </si>
  <si>
    <t>備考</t>
    <rPh sb="0" eb="2">
      <t>ビコウ</t>
    </rPh>
    <phoneticPr fontId="2"/>
  </si>
  <si>
    <t>収支</t>
    <rPh sb="0" eb="2">
      <t>シュウシ</t>
    </rPh>
    <phoneticPr fontId="2"/>
  </si>
  <si>
    <t>キャッシュフロー</t>
    <phoneticPr fontId="2"/>
  </si>
  <si>
    <t>増減</t>
    <rPh sb="0" eb="2">
      <t>ゾウゲン</t>
    </rPh>
    <phoneticPr fontId="2"/>
  </si>
  <si>
    <t>仕入費用</t>
    <rPh sb="0" eb="2">
      <t>シイレ</t>
    </rPh>
    <rPh sb="2" eb="4">
      <t>ヒヨウ</t>
    </rPh>
    <phoneticPr fontId="2"/>
  </si>
  <si>
    <t>3月</t>
    <rPh sb="1" eb="2">
      <t>ガツ</t>
    </rPh>
    <phoneticPr fontId="2"/>
  </si>
  <si>
    <t>1月</t>
    <rPh sb="1" eb="2">
      <t>ガツ</t>
    </rPh>
    <phoneticPr fontId="2"/>
  </si>
  <si>
    <t>4月</t>
    <rPh sb="1" eb="2">
      <t>ガツ</t>
    </rPh>
    <phoneticPr fontId="2"/>
  </si>
  <si>
    <t>5月</t>
    <rPh sb="1" eb="2">
      <t>ガツ</t>
    </rPh>
    <phoneticPr fontId="2"/>
  </si>
  <si>
    <t>6月</t>
    <rPh sb="1" eb="2">
      <t>ガツ</t>
    </rPh>
    <phoneticPr fontId="2"/>
  </si>
  <si>
    <t>7月</t>
    <rPh sb="1" eb="2">
      <t>ガツ</t>
    </rPh>
    <phoneticPr fontId="2"/>
  </si>
  <si>
    <t>8月</t>
    <rPh sb="1" eb="2">
      <t>ガツ</t>
    </rPh>
    <phoneticPr fontId="2"/>
  </si>
  <si>
    <t>9月</t>
    <rPh sb="1" eb="2">
      <t>ガツ</t>
    </rPh>
    <phoneticPr fontId="2"/>
  </si>
  <si>
    <t>10月</t>
    <rPh sb="2" eb="3">
      <t>ガツ</t>
    </rPh>
    <phoneticPr fontId="2"/>
  </si>
  <si>
    <t>11月</t>
    <rPh sb="2" eb="3">
      <t>ガツ</t>
    </rPh>
    <phoneticPr fontId="2"/>
  </si>
  <si>
    <t>12月</t>
    <rPh sb="2" eb="3">
      <t>ガツ</t>
    </rPh>
    <phoneticPr fontId="2"/>
  </si>
  <si>
    <t>月計</t>
    <rPh sb="0" eb="1">
      <t>ツキ</t>
    </rPh>
    <rPh sb="1" eb="2">
      <t>ケイ</t>
    </rPh>
    <phoneticPr fontId="2"/>
  </si>
  <si>
    <t>売上
（入金）</t>
    <rPh sb="0" eb="2">
      <t>ウリアゲ</t>
    </rPh>
    <rPh sb="4" eb="6">
      <t>ニュウキン</t>
    </rPh>
    <phoneticPr fontId="2"/>
  </si>
  <si>
    <t>JAN</t>
    <phoneticPr fontId="2"/>
  </si>
  <si>
    <t>2月</t>
    <rPh sb="1" eb="2">
      <t>ガツ</t>
    </rPh>
    <phoneticPr fontId="2"/>
  </si>
  <si>
    <t>その他経費</t>
    <rPh sb="2" eb="3">
      <t>タ</t>
    </rPh>
    <rPh sb="3" eb="5">
      <t>ケイヒ</t>
    </rPh>
    <phoneticPr fontId="2"/>
  </si>
  <si>
    <t>現金/電子マネー</t>
    <rPh sb="0" eb="2">
      <t>ゲンキン</t>
    </rPh>
    <rPh sb="3" eb="5">
      <t>デンシ</t>
    </rPh>
    <phoneticPr fontId="2"/>
  </si>
  <si>
    <t>クーポン/割引</t>
    <rPh sb="5" eb="7">
      <t>ワリビキ</t>
    </rPh>
    <phoneticPr fontId="2"/>
  </si>
  <si>
    <t>Ave.</t>
    <phoneticPr fontId="2"/>
  </si>
  <si>
    <t>ASIN</t>
    <phoneticPr fontId="2"/>
  </si>
  <si>
    <t>販売価格</t>
    <rPh sb="0" eb="4">
      <t>ハンバイカカク</t>
    </rPh>
    <phoneticPr fontId="2"/>
  </si>
  <si>
    <t>仕入れ価格</t>
    <rPh sb="0" eb="2">
      <t>シイ</t>
    </rPh>
    <rPh sb="3" eb="5">
      <t>カカク</t>
    </rPh>
    <phoneticPr fontId="2"/>
  </si>
  <si>
    <t>利益計算</t>
    <rPh sb="0" eb="2">
      <t>リエキ</t>
    </rPh>
    <rPh sb="2" eb="4">
      <t>ケイサン</t>
    </rPh>
    <phoneticPr fontId="2"/>
  </si>
  <si>
    <t>注文情報</t>
    <rPh sb="0" eb="2">
      <t>チュウモン</t>
    </rPh>
    <rPh sb="2" eb="4">
      <t>ジョウホウ</t>
    </rPh>
    <phoneticPr fontId="2"/>
  </si>
  <si>
    <t>2026</t>
    <phoneticPr fontId="2"/>
  </si>
  <si>
    <t>2026年</t>
    <rPh sb="4" eb="5">
      <t>ネン</t>
    </rPh>
    <phoneticPr fontId="2"/>
  </si>
  <si>
    <t>－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</si>
</sst>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 "/>
    <numFmt numFmtId="177" formatCode="0.0%"/>
    <numFmt numFmtId="178" formatCode="0_);[Red]\(0\)"/>
  </numFmts>
  <fonts count="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11"/>
      <name val="Meiryo UI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34998626667073579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119">
    <xf numFmtId="0" fontId="0" fillId="0" borderId="0" xfId="0">
      <alignment vertical="center"/>
    </xf>
    <xf numFmtId="0" fontId="3" fillId="0" borderId="0" xfId="0" applyFont="1" applyAlignment="1">
      <alignment vertical="center" shrinkToFit="1"/>
    </xf>
    <xf numFmtId="177" fontId="3" fillId="5" borderId="1" xfId="2" applyNumberFormat="1" applyFont="1" applyFill="1" applyBorder="1" applyAlignment="1">
      <alignment horizontal="right" vertical="center" shrinkToFit="1"/>
    </xf>
    <xf numFmtId="38" fontId="4" fillId="4" borderId="0" xfId="1" applyFont="1" applyFill="1" applyAlignment="1">
      <alignment horizontal="center" vertical="center" wrapText="1"/>
    </xf>
    <xf numFmtId="38" fontId="4" fillId="4" borderId="0" xfId="1" applyFont="1" applyFill="1" applyAlignment="1">
      <alignment vertical="center"/>
    </xf>
    <xf numFmtId="38" fontId="4" fillId="3" borderId="0" xfId="1" applyFont="1" applyFill="1" applyAlignment="1">
      <alignment horizontal="center" vertical="center" wrapText="1"/>
    </xf>
    <xf numFmtId="38" fontId="4" fillId="3" borderId="0" xfId="1" applyFont="1" applyFill="1" applyAlignment="1">
      <alignment vertical="center"/>
    </xf>
    <xf numFmtId="38" fontId="4" fillId="0" borderId="0" xfId="1" applyFont="1" applyAlignment="1">
      <alignment vertical="center"/>
    </xf>
    <xf numFmtId="38" fontId="0" fillId="0" borderId="0" xfId="1" applyFont="1">
      <alignment vertical="center"/>
    </xf>
    <xf numFmtId="0" fontId="4" fillId="3" borderId="0" xfId="0" applyFont="1" applyFill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38" fontId="4" fillId="0" borderId="0" xfId="1" applyFont="1" applyFill="1" applyAlignment="1">
      <alignment horizontal="right" vertical="center"/>
    </xf>
    <xf numFmtId="38" fontId="4" fillId="0" borderId="0" xfId="1" applyFont="1" applyFill="1" applyAlignment="1">
      <alignment vertical="center"/>
    </xf>
    <xf numFmtId="9" fontId="4" fillId="3" borderId="0" xfId="2" applyFont="1" applyFill="1" applyAlignment="1">
      <alignment vertical="center"/>
    </xf>
    <xf numFmtId="14" fontId="4" fillId="0" borderId="0" xfId="0" applyNumberFormat="1" applyFont="1" applyFill="1" applyAlignment="1">
      <alignment horizontal="right" vertical="center"/>
    </xf>
    <xf numFmtId="0" fontId="4" fillId="3" borderId="0" xfId="0" applyNumberFormat="1" applyFont="1" applyFill="1" applyAlignment="1">
      <alignment vertical="center"/>
    </xf>
    <xf numFmtId="0" fontId="4" fillId="0" borderId="0" xfId="0" applyNumberFormat="1" applyFont="1" applyFill="1" applyAlignment="1">
      <alignment horizontal="left" vertical="center"/>
    </xf>
    <xf numFmtId="0" fontId="4" fillId="3" borderId="0" xfId="0" applyFont="1" applyFill="1" applyAlignment="1">
      <alignment vertical="center"/>
    </xf>
    <xf numFmtId="14" fontId="4" fillId="0" borderId="0" xfId="0" applyNumberFormat="1" applyFont="1" applyFill="1" applyAlignment="1">
      <alignment vertical="center"/>
    </xf>
    <xf numFmtId="14" fontId="4" fillId="0" borderId="0" xfId="0" applyNumberFormat="1" applyFont="1" applyAlignment="1">
      <alignment vertical="center"/>
    </xf>
    <xf numFmtId="0" fontId="4" fillId="0" borderId="0" xfId="0" applyFont="1" applyAlignment="1">
      <alignment horizontal="right" vertical="center" shrinkToFit="1"/>
    </xf>
    <xf numFmtId="38" fontId="4" fillId="4" borderId="0" xfId="1" applyFont="1" applyFill="1" applyAlignment="1">
      <alignment horizontal="right" vertical="center" shrinkToFit="1"/>
    </xf>
    <xf numFmtId="38" fontId="4" fillId="0" borderId="0" xfId="1" applyFont="1" applyFill="1" applyAlignment="1">
      <alignment horizontal="right" vertical="center" shrinkToFit="1"/>
    </xf>
    <xf numFmtId="38" fontId="4" fillId="0" borderId="0" xfId="1" applyFont="1" applyAlignment="1">
      <alignment horizontal="right" vertical="center" shrinkToFit="1"/>
    </xf>
    <xf numFmtId="9" fontId="4" fillId="0" borderId="0" xfId="2" applyFont="1" applyFill="1" applyAlignment="1">
      <alignment horizontal="right" vertical="center" shrinkToFit="1"/>
    </xf>
    <xf numFmtId="0" fontId="4" fillId="3" borderId="0" xfId="0" applyFont="1" applyFill="1" applyAlignment="1">
      <alignment horizontal="right" vertical="center" shrinkToFit="1"/>
    </xf>
    <xf numFmtId="0" fontId="4" fillId="3" borderId="0" xfId="0" applyNumberFormat="1" applyFont="1" applyFill="1" applyAlignment="1">
      <alignment horizontal="right" vertical="center" shrinkToFit="1"/>
    </xf>
    <xf numFmtId="49" fontId="4" fillId="0" borderId="0" xfId="0" applyNumberFormat="1" applyFont="1" applyFill="1" applyAlignment="1">
      <alignment horizontal="right" vertical="center"/>
    </xf>
    <xf numFmtId="178" fontId="4" fillId="0" borderId="0" xfId="0" applyNumberFormat="1" applyFont="1" applyFill="1" applyAlignment="1">
      <alignment horizontal="right" vertical="center" shrinkToFit="1"/>
    </xf>
    <xf numFmtId="178" fontId="4" fillId="0" borderId="0" xfId="0" applyNumberFormat="1" applyFont="1" applyFill="1" applyAlignment="1">
      <alignment horizontal="left" vertical="center"/>
    </xf>
    <xf numFmtId="38" fontId="4" fillId="0" borderId="0" xfId="1" applyNumberFormat="1" applyFont="1" applyFill="1" applyAlignment="1">
      <alignment horizontal="right" vertical="center" shrinkToFit="1"/>
    </xf>
    <xf numFmtId="38" fontId="4" fillId="0" borderId="0" xfId="1" applyNumberFormat="1" applyFont="1" applyFill="1" applyAlignment="1">
      <alignment horizontal="center" vertical="center" wrapText="1"/>
    </xf>
    <xf numFmtId="38" fontId="4" fillId="0" borderId="0" xfId="1" applyNumberFormat="1" applyFont="1" applyFill="1" applyAlignment="1">
      <alignment vertical="center"/>
    </xf>
    <xf numFmtId="38" fontId="0" fillId="0" borderId="0" xfId="0" applyNumberFormat="1">
      <alignment vertical="center"/>
    </xf>
    <xf numFmtId="14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178" fontId="4" fillId="0" borderId="0" xfId="1" applyNumberFormat="1" applyFont="1" applyFill="1" applyAlignment="1">
      <alignment horizontal="center" vertical="center"/>
    </xf>
    <xf numFmtId="38" fontId="4" fillId="0" borderId="0" xfId="1" applyFont="1" applyFill="1" applyAlignment="1">
      <alignment horizontal="center" vertical="center"/>
    </xf>
    <xf numFmtId="14" fontId="4" fillId="0" borderId="0" xfId="1" applyNumberFormat="1" applyFont="1" applyFill="1" applyAlignment="1">
      <alignment horizontal="right" vertical="center" shrinkToFit="1"/>
    </xf>
    <xf numFmtId="49" fontId="4" fillId="0" borderId="0" xfId="0" applyNumberFormat="1" applyFont="1" applyFill="1" applyAlignment="1">
      <alignment vertical="center"/>
    </xf>
    <xf numFmtId="0" fontId="4" fillId="0" borderId="0" xfId="0" applyNumberFormat="1" applyFont="1" applyFill="1" applyAlignment="1">
      <alignment vertical="center"/>
    </xf>
    <xf numFmtId="0" fontId="4" fillId="0" borderId="0" xfId="0" applyFont="1" applyAlignment="1">
      <alignment vertical="center" shrinkToFit="1"/>
    </xf>
    <xf numFmtId="38" fontId="4" fillId="0" borderId="0" xfId="1" applyFont="1" applyAlignment="1">
      <alignment vertical="center" shrinkToFit="1"/>
    </xf>
    <xf numFmtId="38" fontId="4" fillId="2" borderId="0" xfId="1" applyFont="1" applyFill="1" applyAlignment="1">
      <alignment vertical="center" shrinkToFit="1"/>
    </xf>
    <xf numFmtId="38" fontId="4" fillId="0" borderId="0" xfId="1" applyFont="1" applyFill="1" applyAlignment="1">
      <alignment vertical="center" shrinkToFit="1"/>
    </xf>
    <xf numFmtId="178" fontId="4" fillId="0" borderId="0" xfId="1" applyNumberFormat="1" applyFont="1" applyFill="1" applyAlignment="1">
      <alignment horizontal="right" vertical="center" shrinkToFit="1"/>
    </xf>
    <xf numFmtId="0" fontId="4" fillId="0" borderId="0" xfId="0" applyNumberFormat="1" applyFont="1" applyFill="1" applyAlignment="1">
      <alignment vertical="center" shrinkToFit="1"/>
    </xf>
    <xf numFmtId="0" fontId="4" fillId="0" borderId="0" xfId="0" applyNumberFormat="1" applyFont="1" applyFill="1" applyAlignment="1">
      <alignment horizontal="center" vertical="center" wrapText="1"/>
    </xf>
    <xf numFmtId="178" fontId="4" fillId="0" borderId="0" xfId="0" applyNumberFormat="1" applyFont="1" applyFill="1" applyAlignment="1">
      <alignment vertical="center"/>
    </xf>
    <xf numFmtId="14" fontId="4" fillId="0" borderId="0" xfId="1" applyNumberFormat="1" applyFont="1" applyAlignment="1">
      <alignment horizontal="right" vertical="center"/>
    </xf>
    <xf numFmtId="38" fontId="4" fillId="0" borderId="0" xfId="1" applyFont="1" applyAlignment="1">
      <alignment horizontal="center" vertical="center"/>
    </xf>
    <xf numFmtId="49" fontId="4" fillId="0" borderId="0" xfId="0" applyNumberFormat="1" applyFont="1" applyAlignment="1">
      <alignment vertical="center"/>
    </xf>
    <xf numFmtId="178" fontId="4" fillId="0" borderId="0" xfId="1" applyNumberFormat="1" applyFont="1" applyFill="1" applyAlignment="1">
      <alignment vertical="center"/>
    </xf>
    <xf numFmtId="38" fontId="4" fillId="0" borderId="0" xfId="0" quotePrefix="1" applyNumberFormat="1" applyFont="1" applyFill="1" applyAlignment="1">
      <alignment horizontal="right" vertical="center" shrinkToFit="1"/>
    </xf>
    <xf numFmtId="14" fontId="4" fillId="0" borderId="0" xfId="0" applyNumberFormat="1" applyFont="1" applyFill="1" applyAlignment="1">
      <alignment vertical="center" shrinkToFit="1"/>
    </xf>
    <xf numFmtId="178" fontId="4" fillId="0" borderId="0" xfId="1" applyNumberFormat="1" applyFont="1" applyAlignment="1">
      <alignment horizontal="right" vertical="center" shrinkToFit="1"/>
    </xf>
    <xf numFmtId="38" fontId="4" fillId="0" borderId="0" xfId="0" applyNumberFormat="1" applyFont="1" applyFill="1" applyAlignment="1">
      <alignment horizontal="right" vertical="center" shrinkToFit="1"/>
    </xf>
    <xf numFmtId="38" fontId="4" fillId="0" borderId="0" xfId="0" applyNumberFormat="1" applyFont="1" applyAlignment="1">
      <alignment vertical="center"/>
    </xf>
    <xf numFmtId="177" fontId="4" fillId="0" borderId="0" xfId="2" applyNumberFormat="1" applyFont="1" applyAlignment="1">
      <alignment vertical="center"/>
    </xf>
    <xf numFmtId="38" fontId="4" fillId="0" borderId="0" xfId="1" applyFont="1" applyAlignment="1">
      <alignment horizontal="right" vertical="center"/>
    </xf>
    <xf numFmtId="38" fontId="4" fillId="0" borderId="0" xfId="1" quotePrefix="1" applyFont="1" applyAlignment="1">
      <alignment vertical="center"/>
    </xf>
    <xf numFmtId="0" fontId="4" fillId="0" borderId="0" xfId="0" quotePrefix="1" applyFont="1" applyAlignment="1">
      <alignment vertical="center"/>
    </xf>
    <xf numFmtId="49" fontId="4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38" fontId="4" fillId="0" borderId="0" xfId="0" applyNumberFormat="1" applyFont="1" applyFill="1" applyAlignment="1">
      <alignment vertical="center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38" fontId="4" fillId="0" borderId="0" xfId="1" applyFont="1" applyAlignment="1">
      <alignment horizontal="center" vertical="center" wrapText="1"/>
    </xf>
    <xf numFmtId="0" fontId="4" fillId="0" borderId="0" xfId="0" applyFont="1" applyFill="1" applyAlignment="1">
      <alignment horizontal="right" vertical="center" shrinkToFit="1"/>
    </xf>
    <xf numFmtId="38" fontId="4" fillId="0" borderId="0" xfId="1" applyFont="1" applyFill="1" applyAlignment="1">
      <alignment horizontal="center" vertical="center" wrapText="1"/>
    </xf>
    <xf numFmtId="14" fontId="4" fillId="0" borderId="0" xfId="0" applyNumberFormat="1" applyFont="1" applyFill="1" applyAlignment="1">
      <alignment horizontal="center" vertical="center" wrapText="1"/>
    </xf>
    <xf numFmtId="176" fontId="4" fillId="0" borderId="0" xfId="0" applyNumberFormat="1" applyFont="1" applyFill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176" fontId="4" fillId="0" borderId="0" xfId="0" applyNumberFormat="1" applyFont="1" applyFill="1" applyAlignment="1">
      <alignment vertical="center"/>
    </xf>
    <xf numFmtId="49" fontId="3" fillId="0" borderId="0" xfId="0" applyNumberFormat="1" applyFont="1" applyAlignment="1">
      <alignment vertical="center" shrinkToFit="1"/>
    </xf>
    <xf numFmtId="49" fontId="3" fillId="0" borderId="0" xfId="0" applyNumberFormat="1" applyFont="1" applyAlignment="1">
      <alignment horizontal="center" vertical="center" shrinkToFit="1"/>
    </xf>
    <xf numFmtId="38" fontId="3" fillId="0" borderId="0" xfId="1" applyFont="1" applyFill="1" applyAlignment="1">
      <alignment horizontal="center" vertical="center" shrinkToFit="1"/>
    </xf>
    <xf numFmtId="38" fontId="3" fillId="0" borderId="0" xfId="1" applyFont="1" applyAlignment="1">
      <alignment horizontal="right" vertical="center" shrinkToFit="1"/>
    </xf>
    <xf numFmtId="38" fontId="3" fillId="4" borderId="0" xfId="1" applyFont="1" applyFill="1" applyAlignment="1">
      <alignment horizontal="right" vertical="center" shrinkToFit="1"/>
    </xf>
    <xf numFmtId="49" fontId="3" fillId="0" borderId="1" xfId="0" applyNumberFormat="1" applyFont="1" applyBorder="1" applyAlignment="1">
      <alignment vertical="center" shrinkToFit="1"/>
    </xf>
    <xf numFmtId="177" fontId="3" fillId="0" borderId="1" xfId="2" applyNumberFormat="1" applyFont="1" applyBorder="1" applyAlignment="1">
      <alignment vertical="center" shrinkToFit="1"/>
    </xf>
    <xf numFmtId="0" fontId="0" fillId="0" borderId="0" xfId="0" applyAlignment="1">
      <alignment vertical="center" shrinkToFit="1"/>
    </xf>
    <xf numFmtId="38" fontId="0" fillId="0" borderId="0" xfId="1" applyFont="1" applyAlignment="1">
      <alignment vertical="center" shrinkToFit="1"/>
    </xf>
    <xf numFmtId="14" fontId="0" fillId="0" borderId="0" xfId="0" applyNumberFormat="1" applyAlignment="1">
      <alignment vertical="center" shrinkToFit="1"/>
    </xf>
    <xf numFmtId="38" fontId="0" fillId="0" borderId="0" xfId="0" applyNumberFormat="1" applyAlignment="1">
      <alignment vertical="center" shrinkToFit="1"/>
    </xf>
    <xf numFmtId="38" fontId="0" fillId="0" borderId="0" xfId="1" applyFont="1" applyFill="1" applyAlignment="1">
      <alignment vertical="center" shrinkToFit="1"/>
    </xf>
    <xf numFmtId="49" fontId="4" fillId="0" borderId="0" xfId="0" applyNumberFormat="1" applyFont="1" applyFill="1" applyAlignment="1">
      <alignment horizontal="center" vertical="center" wrapText="1"/>
    </xf>
    <xf numFmtId="14" fontId="4" fillId="0" borderId="0" xfId="0" applyNumberFormat="1" applyFont="1" applyFill="1" applyAlignment="1">
      <alignment horizontal="center" vertical="center"/>
    </xf>
    <xf numFmtId="14" fontId="4" fillId="0" borderId="0" xfId="1" applyNumberFormat="1" applyFont="1" applyFill="1" applyAlignment="1">
      <alignment horizontal="center" vertical="center"/>
    </xf>
    <xf numFmtId="38" fontId="4" fillId="0" borderId="0" xfId="1" applyFont="1" applyFill="1" applyAlignment="1">
      <alignment horizontal="center" vertical="center" shrinkToFit="1"/>
    </xf>
    <xf numFmtId="38" fontId="3" fillId="0" borderId="0" xfId="1" applyFont="1" applyAlignment="1">
      <alignment vertical="center" shrinkToFit="1"/>
    </xf>
    <xf numFmtId="38" fontId="3" fillId="0" borderId="0" xfId="1" applyFont="1" applyAlignment="1">
      <alignment horizontal="center" vertical="center" shrinkToFit="1"/>
    </xf>
    <xf numFmtId="38" fontId="3" fillId="0" borderId="1" xfId="1" applyFont="1" applyBorder="1" applyAlignment="1">
      <alignment horizontal="center" vertical="center" shrinkToFit="1"/>
    </xf>
    <xf numFmtId="38" fontId="3" fillId="0" borderId="1" xfId="1" applyFont="1" applyBorder="1" applyAlignment="1">
      <alignment vertical="center" shrinkToFit="1"/>
    </xf>
    <xf numFmtId="38" fontId="3" fillId="5" borderId="1" xfId="1" applyFont="1" applyFill="1" applyBorder="1" applyAlignment="1">
      <alignment horizontal="right" vertical="center" shrinkToFit="1"/>
    </xf>
    <xf numFmtId="38" fontId="3" fillId="5" borderId="0" xfId="1" applyFont="1" applyFill="1" applyAlignment="1">
      <alignment horizontal="right" vertical="center" shrinkToFit="1"/>
    </xf>
    <xf numFmtId="38" fontId="3" fillId="0" borderId="1" xfId="1" applyFont="1" applyBorder="1" applyAlignment="1">
      <alignment horizontal="right" vertical="center" shrinkToFit="1"/>
    </xf>
    <xf numFmtId="38" fontId="3" fillId="0" borderId="1" xfId="1" applyFont="1" applyFill="1" applyBorder="1" applyAlignment="1">
      <alignment horizontal="right" vertical="center" shrinkToFit="1"/>
    </xf>
    <xf numFmtId="38" fontId="3" fillId="0" borderId="1" xfId="1" applyFont="1" applyBorder="1" applyAlignment="1">
      <alignment horizontal="center" vertical="center" shrinkToFit="1"/>
    </xf>
    <xf numFmtId="38" fontId="3" fillId="0" borderId="2" xfId="1" applyFont="1" applyBorder="1" applyAlignment="1">
      <alignment horizontal="center" vertical="center" shrinkToFit="1"/>
    </xf>
    <xf numFmtId="38" fontId="3" fillId="0" borderId="3" xfId="1" applyFont="1" applyBorder="1" applyAlignment="1">
      <alignment horizontal="center" vertical="center" shrinkToFit="1"/>
    </xf>
    <xf numFmtId="38" fontId="3" fillId="0" borderId="4" xfId="1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49" fontId="3" fillId="5" borderId="1" xfId="0" applyNumberFormat="1" applyFont="1" applyFill="1" applyBorder="1" applyAlignment="1">
      <alignment horizontal="center" vertical="center" shrinkToFit="1"/>
    </xf>
    <xf numFmtId="49" fontId="3" fillId="0" borderId="1" xfId="0" applyNumberFormat="1" applyFont="1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4" fillId="0" borderId="0" xfId="0" applyNumberFormat="1" applyFont="1" applyFill="1" applyAlignment="1">
      <alignment horizontal="right" vertical="center" shrinkToFit="1"/>
    </xf>
    <xf numFmtId="0" fontId="4" fillId="0" borderId="0" xfId="0" applyFont="1" applyFill="1" applyAlignment="1">
      <alignment horizontal="right" vertical="center" shrinkToFit="1"/>
    </xf>
    <xf numFmtId="178" fontId="4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14" fontId="4" fillId="0" borderId="0" xfId="0" applyNumberFormat="1" applyFont="1" applyFill="1" applyAlignment="1">
      <alignment horizontal="center" vertical="center" wrapText="1"/>
    </xf>
    <xf numFmtId="178" fontId="4" fillId="0" borderId="0" xfId="1" applyNumberFormat="1" applyFont="1" applyFill="1" applyAlignment="1">
      <alignment horizontal="center" vertical="center" wrapText="1"/>
    </xf>
    <xf numFmtId="0" fontId="4" fillId="3" borderId="0" xfId="0" applyNumberFormat="1" applyFont="1" applyFill="1" applyAlignment="1">
      <alignment horizontal="center" vertical="center" wrapText="1"/>
    </xf>
    <xf numFmtId="38" fontId="4" fillId="0" borderId="0" xfId="1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4" fontId="4" fillId="0" borderId="0" xfId="0" applyNumberFormat="1" applyFont="1" applyAlignment="1">
      <alignment horizontal="center" vertical="center" wrapText="1"/>
    </xf>
    <xf numFmtId="176" fontId="4" fillId="0" borderId="0" xfId="0" applyNumberFormat="1" applyFont="1" applyFill="1" applyAlignment="1">
      <alignment horizontal="center" vertical="center" wrapText="1"/>
    </xf>
    <xf numFmtId="38" fontId="4" fillId="0" borderId="0" xfId="1" applyFont="1" applyAlignment="1">
      <alignment horizontal="center" vertical="center" wrapText="1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AB51BE-E13F-4E87-B338-F96A9208E9C1}">
  <sheetPr codeName="Sheet1"/>
  <dimension ref="B1:V18"/>
  <sheetViews>
    <sheetView zoomScale="85" zoomScaleNormal="85" workbookViewId="0">
      <pane ySplit="5" topLeftCell="A6" activePane="bottomLeft" state="frozen"/>
      <selection pane="bottomLeft" activeCell="O8" sqref="O8"/>
    </sheetView>
  </sheetViews>
  <sheetFormatPr defaultColWidth="9" defaultRowHeight="15" x14ac:dyDescent="0.45"/>
  <cols>
    <col min="1" max="1" width="1.5" style="1" customWidth="1"/>
    <col min="2" max="3" width="9.09765625" style="1" customWidth="1"/>
    <col min="4" max="14" width="9.09765625" style="91" customWidth="1"/>
    <col min="15" max="15" width="10" style="91" customWidth="1"/>
    <col min="16" max="16" width="1.8984375" style="91" customWidth="1"/>
    <col min="17" max="21" width="9.09765625" style="91" customWidth="1"/>
    <col min="22" max="16384" width="9" style="1"/>
  </cols>
  <sheetData>
    <row r="1" spans="2:22" x14ac:dyDescent="0.45">
      <c r="B1" s="75"/>
      <c r="C1" s="75"/>
      <c r="K1" s="91">
        <f>96263-O2</f>
        <v>96263</v>
      </c>
      <c r="R1" s="92"/>
      <c r="S1" s="92"/>
      <c r="T1" s="92"/>
    </row>
    <row r="2" spans="2:22" ht="18.75" customHeight="1" x14ac:dyDescent="0.45">
      <c r="B2" s="76"/>
      <c r="C2" s="76"/>
      <c r="L2" s="77"/>
      <c r="N2" s="78"/>
      <c r="O2" s="79">
        <f>SUMIFS(売買リスト!$AG4:$AG62485,売買リスト!$AL4:$AL62485,"&lt;&gt;"&amp;"",売買リスト!$AO4:$AO62485,"",売買リスト!$AO4:$AO62485,"&lt;&gt;9999999",売買リスト!$Z4:$Z62485,"="&amp;"")</f>
        <v>0</v>
      </c>
    </row>
    <row r="3" spans="2:22" ht="18.75" customHeight="1" x14ac:dyDescent="0.45">
      <c r="B3" s="105"/>
      <c r="C3" s="105"/>
      <c r="D3" s="99" t="s">
        <v>74</v>
      </c>
      <c r="E3" s="99"/>
      <c r="F3" s="99"/>
      <c r="G3" s="99"/>
      <c r="H3" s="99"/>
      <c r="I3" s="100" t="s">
        <v>87</v>
      </c>
      <c r="J3" s="100" t="s">
        <v>71</v>
      </c>
      <c r="K3" s="99" t="s">
        <v>41</v>
      </c>
      <c r="L3" s="99"/>
      <c r="M3" s="99"/>
      <c r="N3" s="99"/>
      <c r="O3" s="100" t="s">
        <v>72</v>
      </c>
      <c r="P3" s="92"/>
      <c r="Q3" s="103" t="s">
        <v>60</v>
      </c>
      <c r="R3" s="103"/>
      <c r="S3" s="103"/>
      <c r="T3" s="103"/>
      <c r="U3" s="103"/>
      <c r="V3" s="103"/>
    </row>
    <row r="4" spans="2:22" ht="18.75" customHeight="1" x14ac:dyDescent="0.45">
      <c r="B4" s="105" t="s">
        <v>5</v>
      </c>
      <c r="C4" s="105" t="s">
        <v>6</v>
      </c>
      <c r="D4" s="99" t="s">
        <v>54</v>
      </c>
      <c r="E4" s="99"/>
      <c r="F4" s="99"/>
      <c r="G4" s="99" t="s">
        <v>56</v>
      </c>
      <c r="H4" s="99" t="s">
        <v>53</v>
      </c>
      <c r="I4" s="101"/>
      <c r="J4" s="101"/>
      <c r="K4" s="99" t="s">
        <v>42</v>
      </c>
      <c r="L4" s="99" t="s">
        <v>43</v>
      </c>
      <c r="M4" s="99" t="s">
        <v>44</v>
      </c>
      <c r="N4" s="99" t="s">
        <v>17</v>
      </c>
      <c r="O4" s="101"/>
      <c r="P4" s="92"/>
      <c r="Q4" s="99" t="s">
        <v>37</v>
      </c>
      <c r="R4" s="99" t="s">
        <v>55</v>
      </c>
      <c r="S4" s="99" t="s">
        <v>18</v>
      </c>
      <c r="T4" s="99" t="s">
        <v>57</v>
      </c>
      <c r="U4" s="99" t="s">
        <v>2</v>
      </c>
      <c r="V4" s="103" t="s">
        <v>59</v>
      </c>
    </row>
    <row r="5" spans="2:22" x14ac:dyDescent="0.45">
      <c r="B5" s="105"/>
      <c r="C5" s="105"/>
      <c r="D5" s="93" t="s">
        <v>38</v>
      </c>
      <c r="E5" s="93" t="s">
        <v>39</v>
      </c>
      <c r="F5" s="94" t="s">
        <v>45</v>
      </c>
      <c r="G5" s="99"/>
      <c r="H5" s="99"/>
      <c r="I5" s="102"/>
      <c r="J5" s="102"/>
      <c r="K5" s="99"/>
      <c r="L5" s="99"/>
      <c r="M5" s="99"/>
      <c r="N5" s="99"/>
      <c r="O5" s="102"/>
      <c r="P5" s="92"/>
      <c r="Q5" s="99"/>
      <c r="R5" s="99"/>
      <c r="S5" s="99"/>
      <c r="T5" s="99"/>
      <c r="U5" s="99"/>
      <c r="V5" s="103"/>
    </row>
    <row r="6" spans="2:22" x14ac:dyDescent="0.45">
      <c r="B6" s="104" t="s">
        <v>48</v>
      </c>
      <c r="C6" s="104"/>
      <c r="D6" s="95">
        <f>SUM(D7:D973)</f>
        <v>0</v>
      </c>
      <c r="E6" s="95">
        <f>SUM(E7:E973)</f>
        <v>0</v>
      </c>
      <c r="F6" s="95">
        <f>SUM(F7:F973)</f>
        <v>0</v>
      </c>
      <c r="G6" s="95">
        <f>SUM(G7:G973)</f>
        <v>0</v>
      </c>
      <c r="H6" s="95">
        <f>SUM(H7:H973)</f>
        <v>0</v>
      </c>
      <c r="I6" s="95">
        <f>SUM(I7:I973)</f>
        <v>0</v>
      </c>
      <c r="J6" s="95">
        <f>SUM(J7:J973)</f>
        <v>0</v>
      </c>
      <c r="K6" s="95">
        <f ca="1">SUM(K7:K973)</f>
        <v>0</v>
      </c>
      <c r="L6" s="95">
        <f ca="1">SUM(L7:L973)</f>
        <v>0</v>
      </c>
      <c r="M6" s="95">
        <f ca="1">SUM(M7:M973)</f>
        <v>0</v>
      </c>
      <c r="N6" s="95">
        <f ca="1">SUM(N7:N973)</f>
        <v>0</v>
      </c>
      <c r="O6" s="95">
        <f ca="1">SUM(O7:O973)</f>
        <v>0</v>
      </c>
      <c r="P6" s="96"/>
      <c r="Q6" s="95">
        <f ca="1">SUM(Q7:Q973)</f>
        <v>0</v>
      </c>
      <c r="R6" s="95">
        <f>SUM(R7:R973)</f>
        <v>0</v>
      </c>
      <c r="S6" s="95">
        <f ca="1">SUM(S7:S973)</f>
        <v>0</v>
      </c>
      <c r="T6" s="95">
        <f>SUM(T7:T973)</f>
        <v>0</v>
      </c>
      <c r="U6" s="95">
        <f ca="1">SUM(U7:U973)</f>
        <v>0</v>
      </c>
      <c r="V6" s="2" t="e">
        <f ca="1">U6/Q6</f>
        <v>#DIV/0!</v>
      </c>
    </row>
    <row r="7" spans="2:22" x14ac:dyDescent="0.45">
      <c r="B7" s="80" t="s">
        <v>99</v>
      </c>
      <c r="C7" s="80" t="s">
        <v>19</v>
      </c>
      <c r="D7" s="97">
        <f>SUMIF(売買リスト!$AM$4:$AM$62485,B7&amp;C7,売買リスト!$M$4:$M$62485)</f>
        <v>0</v>
      </c>
      <c r="E7" s="97">
        <f>SUMIF(売買リスト!$AM$4:$AM$62485,B7&amp;C7,売買リスト!$N$4:$N$62485)</f>
        <v>0</v>
      </c>
      <c r="F7" s="97">
        <f t="shared" ref="F7:F18" si="0">D7+E7</f>
        <v>0</v>
      </c>
      <c r="G7" s="97">
        <f>SUMIF(売買リスト!$AM$4:$AM$62485,B7&amp;C7,売買リスト!$J$4:$J$62485)+SUMIF(売買リスト!$AM$4:$AM$62485,B7&amp;C7,売買リスト!$I$4:$I$62485)+SUMIF(売買リスト!$AM$4:$AM$62485,B7&amp;C7,売買リスト!$P$4:$P$62485)</f>
        <v>0</v>
      </c>
      <c r="H7" s="97">
        <f>F7+G7</f>
        <v>0</v>
      </c>
      <c r="I7" s="97">
        <f>SUMIF(売買リスト!$AN$4:$AN$63334,サマリ!B7&amp;サマリ!C7,売買リスト!$AG$4:$AG$63334)</f>
        <v>0</v>
      </c>
      <c r="J7" s="97">
        <f t="shared" ref="J7:J18" si="1">I7-H7</f>
        <v>0</v>
      </c>
      <c r="K7" s="97">
        <f ca="1">SUMIF(売買リスト!$AO$4:'売買リスト'!$AO62510,B7&amp;C7&amp;LEFT(K$4,1),売買リスト!$AG$4:'売買リスト'!$AG$62485)</f>
        <v>0</v>
      </c>
      <c r="L7" s="97">
        <f ca="1">SUMIF(売買リスト!$AO$4:'売買リスト'!$AO62510,B7&amp;C7&amp;LEFT(L$4,1),売買リスト!$AG$4:'売買リスト'!$AG$62485)</f>
        <v>0</v>
      </c>
      <c r="M7" s="98">
        <f ca="1">SUMIF(売買リスト!$AO$4:'売買リスト'!$AO62510,B7&amp;C7&amp;LEFT(M$4,1),売買リスト!$AG$4:'売買リスト'!$AG$62485)</f>
        <v>0</v>
      </c>
      <c r="N7" s="97">
        <f t="shared" ref="N7:N18" ca="1" si="2">K7+L7+M7</f>
        <v>0</v>
      </c>
      <c r="O7" s="97" t="s">
        <v>101</v>
      </c>
      <c r="P7" s="78"/>
      <c r="Q7" s="97">
        <f ca="1">SUMIF(売買リスト!$AN$4:'売買リスト'!$AN61606,B7&amp;C7,売買リスト!$Y$4:'売買リスト'!$Y$61579)</f>
        <v>0</v>
      </c>
      <c r="R7" s="97">
        <f>SUMIFS(売買リスト!$AF$4:'売買リスト'!$AF$61579,売買リスト!$AN$4:'売買リスト'!$AN$61579,B7&amp;C7,売買リスト!$Z$4:'売買リスト'!$Z$61579,"")</f>
        <v>0</v>
      </c>
      <c r="S7" s="97">
        <f t="shared" ref="S7:S18" ca="1" si="3">Q7-R7</f>
        <v>0</v>
      </c>
      <c r="T7" s="97">
        <f>SUMIFS(売買リスト!$M$4:'売買リスト'!$M$61579,売買リスト!$AN$4:'売買リスト'!$AN$61579,B7&amp;C7,売買リスト!$Z$4:'売買リスト'!$Z$61579,"")+SUMIFS(売買リスト!$N$4:'売買リスト'!$N$61579,売買リスト!$AN$4:'売買リスト'!$AN$61579,B7&amp;C7,売買リスト!$Z$4:'売買リスト'!$Z$61579,"")+SUMIFS(売買リスト!$P$4:'売買リスト'!$P$61579,売買リスト!$AN$4:'売買リスト'!$AN$61579,B7&amp;C7,売買リスト!$Z$4:'売買リスト'!$Z$61579,"")</f>
        <v>0</v>
      </c>
      <c r="U7" s="97">
        <f t="shared" ref="U7:U18" ca="1" si="4">S7-T7</f>
        <v>0</v>
      </c>
      <c r="V7" s="81" t="e">
        <f t="shared" ref="V7:V18" ca="1" si="5">U7/Q7</f>
        <v>#DIV/0!</v>
      </c>
    </row>
    <row r="8" spans="2:22" x14ac:dyDescent="0.45">
      <c r="B8" s="80" t="s">
        <v>99</v>
      </c>
      <c r="C8" s="80" t="s">
        <v>20</v>
      </c>
      <c r="D8" s="97">
        <f>SUMIF(売買リスト!$AM$4:$AM$62485,B8&amp;C8,売買リスト!$M$4:$M$62485)</f>
        <v>0</v>
      </c>
      <c r="E8" s="97">
        <f>SUMIF(売買リスト!$AM$4:$AM$62485,B8&amp;C8,売買リスト!$N$4:$N$62485)</f>
        <v>0</v>
      </c>
      <c r="F8" s="97">
        <f t="shared" si="0"/>
        <v>0</v>
      </c>
      <c r="G8" s="97">
        <f>SUMIF(売買リスト!$AM$4:$AM$62485,B8&amp;C8,売買リスト!$J$4:$J$62485)+SUMIF(売買リスト!$AM$4:$AM$62485,B8&amp;C8,売買リスト!$I$4:$I$62485)+SUMIF(売買リスト!$AM$4:$AM$62485,B8&amp;C8,売買リスト!$P$4:$P$62485)</f>
        <v>0</v>
      </c>
      <c r="H8" s="97">
        <f>F8+G8</f>
        <v>0</v>
      </c>
      <c r="I8" s="97">
        <f>SUMIF(売買リスト!$AN$4:$AN$63334,サマリ!B8&amp;サマリ!C8,売買リスト!$AG$4:$AG$63334)</f>
        <v>0</v>
      </c>
      <c r="J8" s="97">
        <f t="shared" si="1"/>
        <v>0</v>
      </c>
      <c r="K8" s="97">
        <f ca="1">SUMIF(売買リスト!$AO$4:'売買リスト'!$AO62511,B8&amp;C8&amp;LEFT(K$4,1),売買リスト!$AG$4:'売買リスト'!$AG$62485)</f>
        <v>0</v>
      </c>
      <c r="L8" s="97">
        <f ca="1">SUMIF(売買リスト!$AO$4:'売買リスト'!$AO62511,B8&amp;C8&amp;LEFT(L$4,1),売買リスト!$AG$4:'売買リスト'!$AG$62485)</f>
        <v>0</v>
      </c>
      <c r="M8" s="98">
        <f ca="1">SUMIF(売買リスト!$AO$4:'売買リスト'!$AO62511,B8&amp;C8&amp;LEFT(M$4,1),売買リスト!$AG$4:'売買リスト'!$AG$62485)</f>
        <v>0</v>
      </c>
      <c r="N8" s="97">
        <f t="shared" ca="1" si="2"/>
        <v>0</v>
      </c>
      <c r="O8" s="97">
        <f t="shared" ref="O8:O18" ca="1" si="6">N8-H7</f>
        <v>0</v>
      </c>
      <c r="P8" s="78"/>
      <c r="Q8" s="97">
        <f ca="1">SUMIF(売買リスト!$AN$4:'売買リスト'!$AN61607,B8&amp;C8,売買リスト!$Y$4:'売買リスト'!$Y$61579)</f>
        <v>0</v>
      </c>
      <c r="R8" s="97">
        <f>SUMIFS(売買リスト!$AF$4:'売買リスト'!$AF$61579,売買リスト!$AN$4:'売買リスト'!$AN$61579,B8&amp;C8,売買リスト!$Z$4:'売買リスト'!$Z$61579,"")</f>
        <v>0</v>
      </c>
      <c r="S8" s="97">
        <f t="shared" ca="1" si="3"/>
        <v>0</v>
      </c>
      <c r="T8" s="97">
        <f>SUMIFS(売買リスト!$M$4:'売買リスト'!$M$61579,売買リスト!$AN$4:'売買リスト'!$AN$61579,B8&amp;C8,売買リスト!$Z$4:'売買リスト'!$Z$61579,"")+SUMIFS(売買リスト!$N$4:'売買リスト'!$N$61579,売買リスト!$AN$4:'売買リスト'!$AN$61579,B8&amp;C8,売買リスト!$Z$4:'売買リスト'!$Z$61579,"")+SUMIFS(売買リスト!$P$4:'売買リスト'!$P$61579,売買リスト!$AN$4:'売買リスト'!$AN$61579,B8&amp;C8,売買リスト!$Z$4:'売買リスト'!$Z$61579,"")</f>
        <v>0</v>
      </c>
      <c r="U8" s="97">
        <f t="shared" ca="1" si="4"/>
        <v>0</v>
      </c>
      <c r="V8" s="81" t="e">
        <f t="shared" ca="1" si="5"/>
        <v>#DIV/0!</v>
      </c>
    </row>
    <row r="9" spans="2:22" x14ac:dyDescent="0.45">
      <c r="B9" s="80" t="s">
        <v>99</v>
      </c>
      <c r="C9" s="80" t="s">
        <v>21</v>
      </c>
      <c r="D9" s="97">
        <f>SUMIF(売買リスト!$AM$4:$AM$62485,B9&amp;C9,売買リスト!$M$4:$M$62485)</f>
        <v>0</v>
      </c>
      <c r="E9" s="97">
        <f>SUMIF(売買リスト!$AM$4:$AM$62485,B9&amp;C9,売買リスト!$N$4:$N$62485)</f>
        <v>0</v>
      </c>
      <c r="F9" s="97">
        <f t="shared" si="0"/>
        <v>0</v>
      </c>
      <c r="G9" s="97">
        <f>SUMIF(売買リスト!$AM$4:$AM$62485,B9&amp;C9,売買リスト!$J$4:$J$62485)+SUMIF(売買リスト!$AM$4:$AM$62485,B9&amp;C9,売買リスト!$I$4:$I$62485)+SUMIF(売買リスト!$AM$4:$AM$62485,B9&amp;C9,売買リスト!$P$4:$P$62485)</f>
        <v>0</v>
      </c>
      <c r="H9" s="97">
        <f>F9+G9</f>
        <v>0</v>
      </c>
      <c r="I9" s="97">
        <f>SUMIF(売買リスト!$AN$4:$AN$63334,サマリ!B9&amp;サマリ!C9,売買リスト!$AG$4:$AG$63334)</f>
        <v>0</v>
      </c>
      <c r="J9" s="97">
        <f t="shared" si="1"/>
        <v>0</v>
      </c>
      <c r="K9" s="97">
        <f ca="1">SUMIF(売買リスト!$AO$4:'売買リスト'!$AO62512,B9&amp;C9&amp;LEFT(K$4,1),売買リスト!$AG$4:'売買リスト'!$AG$62485)</f>
        <v>0</v>
      </c>
      <c r="L9" s="97">
        <f ca="1">SUMIF(売買リスト!$AO$4:'売買リスト'!$AO62512,B9&amp;C9&amp;LEFT(L$4,1),売買リスト!$AG$4:'売買リスト'!$AG$62485)</f>
        <v>0</v>
      </c>
      <c r="M9" s="98">
        <f ca="1">SUMIF(売買リスト!$AO$4:'売買リスト'!$AO62512,B9&amp;C9&amp;LEFT(M$4,1),売買リスト!$AG$4:'売買リスト'!$AG$62485)</f>
        <v>0</v>
      </c>
      <c r="N9" s="97">
        <f t="shared" ca="1" si="2"/>
        <v>0</v>
      </c>
      <c r="O9" s="97">
        <f t="shared" ca="1" si="6"/>
        <v>0</v>
      </c>
      <c r="P9" s="78"/>
      <c r="Q9" s="97">
        <f ca="1">SUMIF(売買リスト!$AN$4:'売買リスト'!$AN61608,B9&amp;C9,売買リスト!$Y$4:'売買リスト'!$Y$61579)</f>
        <v>0</v>
      </c>
      <c r="R9" s="97">
        <f>SUMIFS(売買リスト!$AF$4:'売買リスト'!$AF$61579,売買リスト!$AN$4:'売買リスト'!$AN$61579,B9&amp;C9,売買リスト!$Z$4:'売買リスト'!$Z$61579,"")</f>
        <v>0</v>
      </c>
      <c r="S9" s="97">
        <f t="shared" ca="1" si="3"/>
        <v>0</v>
      </c>
      <c r="T9" s="97">
        <f>SUMIFS(売買リスト!$M$4:'売買リスト'!$M$61579,売買リスト!$AN$4:'売買リスト'!$AN$61579,B9&amp;C9,売買リスト!$Z$4:'売買リスト'!$Z$61579,"")+SUMIFS(売買リスト!$N$4:'売買リスト'!$N$61579,売買リスト!$AN$4:'売買リスト'!$AN$61579,B9&amp;C9,売買リスト!$Z$4:'売買リスト'!$Z$61579,"")+SUMIFS(売買リスト!$P$4:'売買リスト'!$P$61579,売買リスト!$AN$4:'売買リスト'!$AN$61579,B9&amp;C9,売買リスト!$Z$4:'売買リスト'!$Z$61579,"")</f>
        <v>0</v>
      </c>
      <c r="U9" s="97">
        <f t="shared" ca="1" si="4"/>
        <v>0</v>
      </c>
      <c r="V9" s="81" t="e">
        <f t="shared" ca="1" si="5"/>
        <v>#DIV/0!</v>
      </c>
    </row>
    <row r="10" spans="2:22" x14ac:dyDescent="0.45">
      <c r="B10" s="80" t="s">
        <v>99</v>
      </c>
      <c r="C10" s="80" t="s">
        <v>22</v>
      </c>
      <c r="D10" s="97">
        <f>SUMIF(売買リスト!$AM$4:$AM$62485,B10&amp;C10,売買リスト!$M$4:$M$62485)</f>
        <v>0</v>
      </c>
      <c r="E10" s="97">
        <f>SUMIF(売買リスト!$AM$4:$AM$62485,B10&amp;C10,売買リスト!$N$4:$N$62485)</f>
        <v>0</v>
      </c>
      <c r="F10" s="97">
        <f t="shared" si="0"/>
        <v>0</v>
      </c>
      <c r="G10" s="97">
        <f>SUMIF(売買リスト!$AM$4:$AM$62485,B10&amp;C10,売買リスト!$J$4:$J$62485)+SUMIF(売買リスト!$AM$4:$AM$62485,B10&amp;C10,売買リスト!$I$4:$I$62485)+SUMIF(売買リスト!$AM$4:$AM$62485,B10&amp;C10,売買リスト!$P$4:$P$62485)</f>
        <v>0</v>
      </c>
      <c r="H10" s="97">
        <f t="shared" ref="H10:H18" si="7">F10+G10</f>
        <v>0</v>
      </c>
      <c r="I10" s="97">
        <f>SUMIF(売買リスト!$AN$4:$AN$63334,サマリ!B10&amp;サマリ!C10,売買リスト!$AG$4:$AG$63334)</f>
        <v>0</v>
      </c>
      <c r="J10" s="97">
        <f t="shared" si="1"/>
        <v>0</v>
      </c>
      <c r="K10" s="97">
        <f ca="1">SUMIF(売買リスト!$AO$4:'売買リスト'!$AO62513,B10&amp;C10&amp;LEFT(K$4,1),売買リスト!$AG$4:'売買リスト'!$AG$62485)</f>
        <v>0</v>
      </c>
      <c r="L10" s="97">
        <f ca="1">SUMIF(売買リスト!$AO$4:'売買リスト'!$AO62513,B10&amp;C10&amp;LEFT(L$4,1),売買リスト!$AG$4:'売買リスト'!$AG$62485)</f>
        <v>0</v>
      </c>
      <c r="M10" s="98">
        <f ca="1">SUMIF(売買リスト!$AO$4:'売買リスト'!$AO62513,B10&amp;C10&amp;LEFT(M$4,1),売買リスト!$AG$4:'売買リスト'!$AG$62485)</f>
        <v>0</v>
      </c>
      <c r="N10" s="97">
        <f t="shared" ca="1" si="2"/>
        <v>0</v>
      </c>
      <c r="O10" s="97">
        <f t="shared" ca="1" si="6"/>
        <v>0</v>
      </c>
      <c r="P10" s="78"/>
      <c r="Q10" s="97">
        <f ca="1">SUMIF(売買リスト!$AN$4:'売買リスト'!$AN61609,B10&amp;C10,売買リスト!$Y$4:'売買リスト'!$Y$61579)</f>
        <v>0</v>
      </c>
      <c r="R10" s="97">
        <f>SUMIFS(売買リスト!$AF$4:'売買リスト'!$AF$61579,売買リスト!$AN$4:'売買リスト'!$AN$61579,B10&amp;C10,売買リスト!$Z$4:'売買リスト'!$Z$61579,"")</f>
        <v>0</v>
      </c>
      <c r="S10" s="97">
        <f t="shared" ca="1" si="3"/>
        <v>0</v>
      </c>
      <c r="T10" s="97">
        <f>SUMIFS(売買リスト!$M$4:'売買リスト'!$M$61579,売買リスト!$AN$4:'売買リスト'!$AN$61579,B10&amp;C10,売買リスト!$Z$4:'売買リスト'!$Z$61579,"")+SUMIFS(売買リスト!$N$4:'売買リスト'!$N$61579,売買リスト!$AN$4:'売買リスト'!$AN$61579,B10&amp;C10,売買リスト!$Z$4:'売買リスト'!$Z$61579,"")+SUMIFS(売買リスト!$P$4:'売買リスト'!$P$61579,売買リスト!$AN$4:'売買リスト'!$AN$61579,B10&amp;C10,売買リスト!$Z$4:'売買リスト'!$Z$61579,"")</f>
        <v>0</v>
      </c>
      <c r="U10" s="97">
        <f t="shared" ca="1" si="4"/>
        <v>0</v>
      </c>
      <c r="V10" s="81" t="e">
        <f t="shared" ca="1" si="5"/>
        <v>#DIV/0!</v>
      </c>
    </row>
    <row r="11" spans="2:22" x14ac:dyDescent="0.45">
      <c r="B11" s="80" t="s">
        <v>99</v>
      </c>
      <c r="C11" s="80" t="s">
        <v>23</v>
      </c>
      <c r="D11" s="97">
        <f>SUMIF(売買リスト!$AM$4:$AM$62485,B11&amp;C11,売買リスト!$M$4:$M$62485)</f>
        <v>0</v>
      </c>
      <c r="E11" s="97">
        <f>SUMIF(売買リスト!$AM$4:$AM$62485,B11&amp;C11,売買リスト!$N$4:$N$62485)</f>
        <v>0</v>
      </c>
      <c r="F11" s="97">
        <f t="shared" si="0"/>
        <v>0</v>
      </c>
      <c r="G11" s="97">
        <f>SUMIF(売買リスト!$AM$4:$AM$62485,B11&amp;C11,売買リスト!$J$4:$J$62485)+SUMIF(売買リスト!$AM$4:$AM$62485,B11&amp;C11,売買リスト!$I$4:$I$62485)+SUMIF(売買リスト!$AM$4:$AM$62485,B11&amp;C11,売買リスト!$P$4:$P$62485)</f>
        <v>0</v>
      </c>
      <c r="H11" s="97">
        <f t="shared" si="7"/>
        <v>0</v>
      </c>
      <c r="I11" s="97">
        <f>SUMIF(売買リスト!$AN$4:$AN$63334,サマリ!B11&amp;サマリ!C11,売買リスト!$AG$4:$AG$63334)</f>
        <v>0</v>
      </c>
      <c r="J11" s="97">
        <f t="shared" si="1"/>
        <v>0</v>
      </c>
      <c r="K11" s="97">
        <f ca="1">SUMIF(売買リスト!$AO$4:'売買リスト'!$AO62514,B11&amp;C11&amp;LEFT(K$4,1),売買リスト!$AG$4:'売買リスト'!$AG$62485)</f>
        <v>0</v>
      </c>
      <c r="L11" s="97">
        <f ca="1">SUMIF(売買リスト!$AO$4:'売買リスト'!$AO62514,B11&amp;C11&amp;LEFT(L$4,1),売買リスト!$AG$4:'売買リスト'!$AG$62485)</f>
        <v>0</v>
      </c>
      <c r="M11" s="98">
        <f ca="1">SUMIF(売買リスト!$AO$4:'売買リスト'!$AO62514,B11&amp;C11&amp;LEFT(M$4,1),売買リスト!$AG$4:'売買リスト'!$AG$62485)</f>
        <v>0</v>
      </c>
      <c r="N11" s="97">
        <f t="shared" ca="1" si="2"/>
        <v>0</v>
      </c>
      <c r="O11" s="97">
        <f t="shared" ca="1" si="6"/>
        <v>0</v>
      </c>
      <c r="P11" s="78"/>
      <c r="Q11" s="97">
        <f ca="1">SUMIF(売買リスト!$AN$4:'売買リスト'!$AN61610,B11&amp;C11,売買リスト!$Y$4:'売買リスト'!$Y$61579)</f>
        <v>0</v>
      </c>
      <c r="R11" s="97">
        <f>SUMIFS(売買リスト!$AF$4:'売買リスト'!$AF$61579,売買リスト!$AN$4:'売買リスト'!$AN$61579,B11&amp;C11,売買リスト!$Z$4:'売買リスト'!$Z$61579,"")</f>
        <v>0</v>
      </c>
      <c r="S11" s="97">
        <f t="shared" ca="1" si="3"/>
        <v>0</v>
      </c>
      <c r="T11" s="97">
        <f>SUMIFS(売買リスト!$M$4:'売買リスト'!$M$61579,売買リスト!$AN$4:'売買リスト'!$AN$61579,B11&amp;C11,売買リスト!$Z$4:'売買リスト'!$Z$61579,"")+SUMIFS(売買リスト!$N$4:'売買リスト'!$N$61579,売買リスト!$AN$4:'売買リスト'!$AN$61579,B11&amp;C11,売買リスト!$Z$4:'売買リスト'!$Z$61579,"")+SUMIFS(売買リスト!$P$4:'売買リスト'!$P$61579,売買リスト!$AN$4:'売買リスト'!$AN$61579,B11&amp;C11,売買リスト!$Z$4:'売買リスト'!$Z$61579,"")</f>
        <v>0</v>
      </c>
      <c r="U11" s="97">
        <f t="shared" ca="1" si="4"/>
        <v>0</v>
      </c>
      <c r="V11" s="81" t="e">
        <f t="shared" ca="1" si="5"/>
        <v>#DIV/0!</v>
      </c>
    </row>
    <row r="12" spans="2:22" x14ac:dyDescent="0.45">
      <c r="B12" s="80" t="s">
        <v>99</v>
      </c>
      <c r="C12" s="80" t="s">
        <v>24</v>
      </c>
      <c r="D12" s="97">
        <f>SUMIF(売買リスト!$AM$4:$AM$62485,B12&amp;C12,売買リスト!$M$4:$M$62485)</f>
        <v>0</v>
      </c>
      <c r="E12" s="97">
        <f>SUMIF(売買リスト!$AM$4:$AM$62485,B12&amp;C12,売買リスト!$N$4:$N$62485)</f>
        <v>0</v>
      </c>
      <c r="F12" s="97">
        <f t="shared" si="0"/>
        <v>0</v>
      </c>
      <c r="G12" s="97">
        <f>SUMIF(売買リスト!$AM$4:$AM$62485,B12&amp;C12,売買リスト!$J$4:$J$62485)+SUMIF(売買リスト!$AM$4:$AM$62485,B12&amp;C12,売買リスト!$I$4:$I$62485)+SUMIF(売買リスト!$AM$4:$AM$62485,B12&amp;C12,売買リスト!$P$4:$P$62485)</f>
        <v>0</v>
      </c>
      <c r="H12" s="97">
        <f t="shared" si="7"/>
        <v>0</v>
      </c>
      <c r="I12" s="97">
        <f>SUMIF(売買リスト!$AN$4:$AN$63334,サマリ!B12&amp;サマリ!C12,売買リスト!$AG$4:$AG$63334)</f>
        <v>0</v>
      </c>
      <c r="J12" s="97">
        <f t="shared" si="1"/>
        <v>0</v>
      </c>
      <c r="K12" s="97">
        <f ca="1">SUMIF(売買リスト!$AO$4:'売買リスト'!$AO62515,B12&amp;C12&amp;LEFT(K$4,1),売買リスト!$AG$4:'売買リスト'!$AG$62485)</f>
        <v>0</v>
      </c>
      <c r="L12" s="97">
        <f ca="1">SUMIF(売買リスト!$AO$4:'売買リスト'!$AO62515,B12&amp;C12&amp;LEFT(L$4,1),売買リスト!$AG$4:'売買リスト'!$AG$62485)</f>
        <v>0</v>
      </c>
      <c r="M12" s="98">
        <f ca="1">SUMIF(売買リスト!$AO$4:'売買リスト'!$AO62515,B12&amp;C12&amp;LEFT(M$4,1),売買リスト!$AG$4:'売買リスト'!$AG$62485)</f>
        <v>0</v>
      </c>
      <c r="N12" s="97">
        <f t="shared" ca="1" si="2"/>
        <v>0</v>
      </c>
      <c r="O12" s="97">
        <f t="shared" ca="1" si="6"/>
        <v>0</v>
      </c>
      <c r="P12" s="78"/>
      <c r="Q12" s="97">
        <f ca="1">SUMIF(売買リスト!$AN$4:'売買リスト'!$AN61611,B12&amp;C12,売買リスト!$Y$4:'売買リスト'!$Y$61579)</f>
        <v>0</v>
      </c>
      <c r="R12" s="97">
        <f>SUMIFS(売買リスト!$AF$4:'売買リスト'!$AF$61579,売買リスト!$AN$4:'売買リスト'!$AN$61579,B12&amp;C12,売買リスト!$Z$4:'売買リスト'!$Z$61579,"")</f>
        <v>0</v>
      </c>
      <c r="S12" s="97">
        <f t="shared" ca="1" si="3"/>
        <v>0</v>
      </c>
      <c r="T12" s="97">
        <f>SUMIFS(売買リスト!$M$4:'売買リスト'!$M$61579,売買リスト!$AN$4:'売買リスト'!$AN$61579,B12&amp;C12,売買リスト!$Z$4:'売買リスト'!$Z$61579,"")+SUMIFS(売買リスト!$N$4:'売買リスト'!$N$61579,売買リスト!$AN$4:'売買リスト'!$AN$61579,B12&amp;C12,売買リスト!$Z$4:'売買リスト'!$Z$61579,"")+SUMIFS(売買リスト!$P$4:'売買リスト'!$P$61579,売買リスト!$AN$4:'売買リスト'!$AN$61579,B12&amp;C12,売買リスト!$Z$4:'売買リスト'!$Z$61579,"")</f>
        <v>0</v>
      </c>
      <c r="U12" s="97">
        <f t="shared" ca="1" si="4"/>
        <v>0</v>
      </c>
      <c r="V12" s="81" t="e">
        <f t="shared" ca="1" si="5"/>
        <v>#DIV/0!</v>
      </c>
    </row>
    <row r="13" spans="2:22" x14ac:dyDescent="0.45">
      <c r="B13" s="80" t="s">
        <v>99</v>
      </c>
      <c r="C13" s="80" t="s">
        <v>25</v>
      </c>
      <c r="D13" s="97">
        <f>SUMIF(売買リスト!$AM$4:$AM$62485,B13&amp;C13,売買リスト!$M$4:$M$62485)</f>
        <v>0</v>
      </c>
      <c r="E13" s="97">
        <f>SUMIF(売買リスト!$AM$4:$AM$62485,B13&amp;C13,売買リスト!$N$4:$N$62485)</f>
        <v>0</v>
      </c>
      <c r="F13" s="97">
        <f t="shared" si="0"/>
        <v>0</v>
      </c>
      <c r="G13" s="97">
        <f>SUMIF(売買リスト!$AM$4:$AM$62485,B13&amp;C13,売買リスト!$J$4:$J$62485)+SUMIF(売買リスト!$AM$4:$AM$62485,B13&amp;C13,売買リスト!$I$4:$I$62485)+SUMIF(売買リスト!$AM$4:$AM$62485,B13&amp;C13,売買リスト!$P$4:$P$62485)</f>
        <v>0</v>
      </c>
      <c r="H13" s="97">
        <f t="shared" si="7"/>
        <v>0</v>
      </c>
      <c r="I13" s="97">
        <f>SUMIF(売買リスト!$AN$4:$AN$63334,サマリ!B13&amp;サマリ!C13,売買リスト!$AG$4:$AG$63334)</f>
        <v>0</v>
      </c>
      <c r="J13" s="97">
        <f t="shared" si="1"/>
        <v>0</v>
      </c>
      <c r="K13" s="97">
        <f ca="1">SUMIF(売買リスト!$AO$4:'売買リスト'!$AO62516,B13&amp;C13&amp;LEFT(K$4,1),売買リスト!$AG$4:'売買リスト'!$AG$62485)</f>
        <v>0</v>
      </c>
      <c r="L13" s="97">
        <f ca="1">SUMIF(売買リスト!$AO$4:'売買リスト'!$AO62516,B13&amp;C13&amp;LEFT(L$4,1),売買リスト!$AG$4:'売買リスト'!$AG$62485)</f>
        <v>0</v>
      </c>
      <c r="M13" s="98">
        <f ca="1">SUMIF(売買リスト!$AO$4:'売買リスト'!$AO62516,B13&amp;C13&amp;LEFT(M$4,1),売買リスト!$AG$4:'売買リスト'!$AG$62485)</f>
        <v>0</v>
      </c>
      <c r="N13" s="97">
        <f t="shared" ca="1" si="2"/>
        <v>0</v>
      </c>
      <c r="O13" s="97">
        <f t="shared" ca="1" si="6"/>
        <v>0</v>
      </c>
      <c r="P13" s="78"/>
      <c r="Q13" s="97">
        <f ca="1">SUMIF(売買リスト!$AN$4:'売買リスト'!$AN61612,B13&amp;C13,売買リスト!$Y$4:'売買リスト'!$Y$61579)</f>
        <v>0</v>
      </c>
      <c r="R13" s="97">
        <f>SUMIFS(売買リスト!$AF$4:'売買リスト'!$AF$61579,売買リスト!$AN$4:'売買リスト'!$AN$61579,B13&amp;C13,売買リスト!$Z$4:'売買リスト'!$Z$61579,"")</f>
        <v>0</v>
      </c>
      <c r="S13" s="97">
        <f t="shared" ca="1" si="3"/>
        <v>0</v>
      </c>
      <c r="T13" s="97">
        <f>SUMIFS(売買リスト!$M$4:'売買リスト'!$M$61579,売買リスト!$AN$4:'売買リスト'!$AN$61579,B13&amp;C13,売買リスト!$Z$4:'売買リスト'!$Z$61579,"")+SUMIFS(売買リスト!$N$4:'売買リスト'!$N$61579,売買リスト!$AN$4:'売買リスト'!$AN$61579,B13&amp;C13,売買リスト!$Z$4:'売買リスト'!$Z$61579,"")+SUMIFS(売買リスト!$P$4:'売買リスト'!$P$61579,売買リスト!$AN$4:'売買リスト'!$AN$61579,B13&amp;C13,売買リスト!$Z$4:'売買リスト'!$Z$61579,"")</f>
        <v>0</v>
      </c>
      <c r="U13" s="97">
        <f t="shared" ca="1" si="4"/>
        <v>0</v>
      </c>
      <c r="V13" s="81" t="e">
        <f t="shared" ca="1" si="5"/>
        <v>#DIV/0!</v>
      </c>
    </row>
    <row r="14" spans="2:22" x14ac:dyDescent="0.45">
      <c r="B14" s="80" t="s">
        <v>99</v>
      </c>
      <c r="C14" s="80" t="s">
        <v>26</v>
      </c>
      <c r="D14" s="97">
        <f>SUMIF(売買リスト!$AM$4:$AM$62485,B14&amp;C14,売買リスト!$M$4:$M$62485)</f>
        <v>0</v>
      </c>
      <c r="E14" s="97">
        <f>SUMIF(売買リスト!$AM$4:$AM$62485,B14&amp;C14,売買リスト!$N$4:$N$62485)</f>
        <v>0</v>
      </c>
      <c r="F14" s="97">
        <f t="shared" si="0"/>
        <v>0</v>
      </c>
      <c r="G14" s="97">
        <f>SUMIF(売買リスト!$AM$4:$AM$62485,B14&amp;C14,売買リスト!$J$4:$J$62485)+SUMIF(売買リスト!$AM$4:$AM$62485,B14&amp;C14,売買リスト!$I$4:$I$62485)+SUMIF(売買リスト!$AM$4:$AM$62485,B14&amp;C14,売買リスト!$P$4:$P$62485)</f>
        <v>0</v>
      </c>
      <c r="H14" s="97">
        <f t="shared" si="7"/>
        <v>0</v>
      </c>
      <c r="I14" s="97">
        <f>SUMIF(売買リスト!$AN$4:$AN$63334,サマリ!B14&amp;サマリ!C14,売買リスト!$AG$4:$AG$63334)</f>
        <v>0</v>
      </c>
      <c r="J14" s="97">
        <f t="shared" si="1"/>
        <v>0</v>
      </c>
      <c r="K14" s="97">
        <f ca="1">SUMIF(売買リスト!$AO$4:'売買リスト'!$AO62517,B14&amp;C14&amp;LEFT(K$4,1),売買リスト!$AG$4:'売買リスト'!$AG$62485)</f>
        <v>0</v>
      </c>
      <c r="L14" s="97">
        <f ca="1">SUMIF(売買リスト!$AO$4:'売買リスト'!$AO62517,B14&amp;C14&amp;LEFT(L$4,1),売買リスト!$AG$4:'売買リスト'!$AG$62485)</f>
        <v>0</v>
      </c>
      <c r="M14" s="98">
        <f ca="1">SUMIF(売買リスト!$AO$4:'売買リスト'!$AO62517,B14&amp;C14&amp;LEFT(M$4,1),売買リスト!$AG$4:'売買リスト'!$AG$62485)</f>
        <v>0</v>
      </c>
      <c r="N14" s="97">
        <f t="shared" ca="1" si="2"/>
        <v>0</v>
      </c>
      <c r="O14" s="97">
        <f t="shared" ca="1" si="6"/>
        <v>0</v>
      </c>
      <c r="P14" s="78"/>
      <c r="Q14" s="97">
        <f ca="1">SUMIF(売買リスト!$AN$4:'売買リスト'!$AN61613,B14&amp;C14,売買リスト!$Y$4:'売買リスト'!$Y$61579)</f>
        <v>0</v>
      </c>
      <c r="R14" s="97">
        <f>SUMIFS(売買リスト!$AF$4:'売買リスト'!$AF$61579,売買リスト!$AN$4:'売買リスト'!$AN$61579,B14&amp;C14,売買リスト!$Z$4:'売買リスト'!$Z$61579,"")</f>
        <v>0</v>
      </c>
      <c r="S14" s="97">
        <f t="shared" ca="1" si="3"/>
        <v>0</v>
      </c>
      <c r="T14" s="97">
        <f>SUMIFS(売買リスト!$M$4:'売買リスト'!$M$61579,売買リスト!$AN$4:'売買リスト'!$AN$61579,B14&amp;C14,売買リスト!$Z$4:'売買リスト'!$Z$61579,"")+SUMIFS(売買リスト!$N$4:'売買リスト'!$N$61579,売買リスト!$AN$4:'売買リスト'!$AN$61579,B14&amp;C14,売買リスト!$Z$4:'売買リスト'!$Z$61579,"")+SUMIFS(売買リスト!$P$4:'売買リスト'!$P$61579,売買リスト!$AN$4:'売買リスト'!$AN$61579,B14&amp;C14,売買リスト!$Z$4:'売買リスト'!$Z$61579,"")</f>
        <v>0</v>
      </c>
      <c r="U14" s="97">
        <f t="shared" ca="1" si="4"/>
        <v>0</v>
      </c>
      <c r="V14" s="81" t="e">
        <f t="shared" ca="1" si="5"/>
        <v>#DIV/0!</v>
      </c>
    </row>
    <row r="15" spans="2:22" x14ac:dyDescent="0.45">
      <c r="B15" s="80" t="s">
        <v>99</v>
      </c>
      <c r="C15" s="80" t="s">
        <v>27</v>
      </c>
      <c r="D15" s="97">
        <f>SUMIF(売買リスト!$AM$4:$AM$62485,B15&amp;C15,売買リスト!$M$4:$M$62485)</f>
        <v>0</v>
      </c>
      <c r="E15" s="97">
        <f>SUMIF(売買リスト!$AM$4:$AM$62485,B15&amp;C15,売買リスト!$N$4:$N$62485)</f>
        <v>0</v>
      </c>
      <c r="F15" s="97">
        <f t="shared" si="0"/>
        <v>0</v>
      </c>
      <c r="G15" s="97">
        <f>SUMIF(売買リスト!$AM$4:$AM$62485,B15&amp;C15,売買リスト!$J$4:$J$62485)+SUMIF(売買リスト!$AM$4:$AM$62485,B15&amp;C15,売買リスト!$I$4:$I$62485)+SUMIF(売買リスト!$AM$4:$AM$62485,B15&amp;C15,売買リスト!$P$4:$P$62485)</f>
        <v>0</v>
      </c>
      <c r="H15" s="97">
        <f t="shared" si="7"/>
        <v>0</v>
      </c>
      <c r="I15" s="97">
        <f>SUMIF(売買リスト!$AN$4:$AN$63334,サマリ!B15&amp;サマリ!C15,売買リスト!$AG$4:$AG$63334)</f>
        <v>0</v>
      </c>
      <c r="J15" s="97">
        <f t="shared" si="1"/>
        <v>0</v>
      </c>
      <c r="K15" s="97">
        <f ca="1">SUMIF(売買リスト!$AO$4:'売買リスト'!$AO62518,B15&amp;C15&amp;LEFT(K$4,1),売買リスト!$AG$4:'売買リスト'!$AG$62485)</f>
        <v>0</v>
      </c>
      <c r="L15" s="97">
        <f ca="1">SUMIF(売買リスト!$AO$4:'売買リスト'!$AO62518,B15&amp;C15&amp;LEFT(L$4,1),売買リスト!$AG$4:'売買リスト'!$AG$62485)</f>
        <v>0</v>
      </c>
      <c r="M15" s="98">
        <f ca="1">SUMIF(売買リスト!$AO$4:'売買リスト'!$AO62518,B15&amp;C15&amp;LEFT(M$4,1),売買リスト!$AG$4:'売買リスト'!$AG$62485)</f>
        <v>0</v>
      </c>
      <c r="N15" s="97">
        <f t="shared" ca="1" si="2"/>
        <v>0</v>
      </c>
      <c r="O15" s="97">
        <f t="shared" ca="1" si="6"/>
        <v>0</v>
      </c>
      <c r="P15" s="78"/>
      <c r="Q15" s="97">
        <f ca="1">SUMIF(売買リスト!$AN$4:'売買リスト'!$AN61614,B15&amp;C15,売買リスト!$Y$4:'売買リスト'!$Y$61579)</f>
        <v>0</v>
      </c>
      <c r="R15" s="97">
        <f>SUMIFS(売買リスト!$AF$4:'売買リスト'!$AF$61579,売買リスト!$AN$4:'売買リスト'!$AN$61579,B15&amp;C15,売買リスト!$Z$4:'売買リスト'!$Z$61579,"")</f>
        <v>0</v>
      </c>
      <c r="S15" s="97">
        <f t="shared" ca="1" si="3"/>
        <v>0</v>
      </c>
      <c r="T15" s="97">
        <f>SUMIFS(売買リスト!$M$4:'売買リスト'!$M$61579,売買リスト!$AN$4:'売買リスト'!$AN$61579,B15&amp;C15,売買リスト!$Z$4:'売買リスト'!$Z$61579,"")+SUMIFS(売買リスト!$N$4:'売買リスト'!$N$61579,売買リスト!$AN$4:'売買リスト'!$AN$61579,B15&amp;C15,売買リスト!$Z$4:'売買リスト'!$Z$61579,"")+SUMIFS(売買リスト!$P$4:'売買リスト'!$P$61579,売買リスト!$AN$4:'売買リスト'!$AN$61579,B15&amp;C15,売買リスト!$Z$4:'売買リスト'!$Z$61579,"")</f>
        <v>0</v>
      </c>
      <c r="U15" s="97">
        <f t="shared" ca="1" si="4"/>
        <v>0</v>
      </c>
      <c r="V15" s="81" t="e">
        <f t="shared" ca="1" si="5"/>
        <v>#DIV/0!</v>
      </c>
    </row>
    <row r="16" spans="2:22" x14ac:dyDescent="0.45">
      <c r="B16" s="80" t="s">
        <v>99</v>
      </c>
      <c r="C16" s="80" t="s">
        <v>28</v>
      </c>
      <c r="D16" s="97">
        <f>SUMIF(売買リスト!$AM$4:$AM$62485,B16&amp;C16,売買リスト!$M$4:$M$62485)</f>
        <v>0</v>
      </c>
      <c r="E16" s="97">
        <f>SUMIF(売買リスト!$AM$4:$AM$62485,B16&amp;C16,売買リスト!$N$4:$N$62485)</f>
        <v>0</v>
      </c>
      <c r="F16" s="97">
        <f t="shared" si="0"/>
        <v>0</v>
      </c>
      <c r="G16" s="97">
        <f>SUMIF(売買リスト!$AM$4:$AM$62485,B16&amp;C16,売買リスト!$J$4:$J$62485)+SUMIF(売買リスト!$AM$4:$AM$62485,B16&amp;C16,売買リスト!$I$4:$I$62485)+SUMIF(売買リスト!$AM$4:$AM$62485,B16&amp;C16,売買リスト!$P$4:$P$62485)</f>
        <v>0</v>
      </c>
      <c r="H16" s="97">
        <f t="shared" si="7"/>
        <v>0</v>
      </c>
      <c r="I16" s="97">
        <f>SUMIF(売買リスト!$AN$4:$AN$63334,サマリ!B16&amp;サマリ!C16,売買リスト!$AG$4:$AG$63334)</f>
        <v>0</v>
      </c>
      <c r="J16" s="97">
        <f t="shared" si="1"/>
        <v>0</v>
      </c>
      <c r="K16" s="97">
        <f ca="1">SUMIF(売買リスト!$AO$4:'売買リスト'!$AO62519,B16&amp;C16&amp;LEFT(K$4,1),売買リスト!$AG$4:'売買リスト'!$AG$62485)</f>
        <v>0</v>
      </c>
      <c r="L16" s="97">
        <f ca="1">SUMIF(売買リスト!$AO$4:'売買リスト'!$AO62519,B16&amp;C16&amp;LEFT(L$4,1),売買リスト!$AG$4:'売買リスト'!$AG$62485)</f>
        <v>0</v>
      </c>
      <c r="M16" s="98">
        <f ca="1">SUMIF(売買リスト!$AO$4:'売買リスト'!$AO62519,B16&amp;C16&amp;LEFT(M$4,1),売買リスト!$AG$4:'売買リスト'!$AG$62485)</f>
        <v>0</v>
      </c>
      <c r="N16" s="97">
        <f t="shared" ca="1" si="2"/>
        <v>0</v>
      </c>
      <c r="O16" s="97">
        <f t="shared" ca="1" si="6"/>
        <v>0</v>
      </c>
      <c r="P16" s="78"/>
      <c r="Q16" s="97">
        <f ca="1">SUMIF(売買リスト!$AN$4:'売買リスト'!$AN61615,B16&amp;C16,売買リスト!$Y$4:'売買リスト'!$Y$61579)</f>
        <v>0</v>
      </c>
      <c r="R16" s="97">
        <f>SUMIFS(売買リスト!$AF$4:'売買リスト'!$AF$61579,売買リスト!$AN$4:'売買リスト'!$AN$61579,B16&amp;C16,売買リスト!$Z$4:'売買リスト'!$Z$61579,"")</f>
        <v>0</v>
      </c>
      <c r="S16" s="97">
        <f t="shared" ca="1" si="3"/>
        <v>0</v>
      </c>
      <c r="T16" s="97">
        <f>SUMIFS(売買リスト!$M$4:'売買リスト'!$M$61579,売買リスト!$AN$4:'売買リスト'!$AN$61579,B16&amp;C16,売買リスト!$Z$4:'売買リスト'!$Z$61579,"")+SUMIFS(売買リスト!$N$4:'売買リスト'!$N$61579,売買リスト!$AN$4:'売買リスト'!$AN$61579,B16&amp;C16,売買リスト!$Z$4:'売買リスト'!$Z$61579,"")+SUMIFS(売買リスト!$P$4:'売買リスト'!$P$61579,売買リスト!$AN$4:'売買リスト'!$AN$61579,B16&amp;C16,売買リスト!$Z$4:'売買リスト'!$Z$61579,"")</f>
        <v>0</v>
      </c>
      <c r="U16" s="97">
        <f t="shared" ca="1" si="4"/>
        <v>0</v>
      </c>
      <c r="V16" s="81" t="e">
        <f t="shared" ca="1" si="5"/>
        <v>#DIV/0!</v>
      </c>
    </row>
    <row r="17" spans="2:22" x14ac:dyDescent="0.45">
      <c r="B17" s="80" t="s">
        <v>99</v>
      </c>
      <c r="C17" s="80" t="s">
        <v>29</v>
      </c>
      <c r="D17" s="97">
        <f>SUMIF(売買リスト!$AM$4:$AM$62485,B17&amp;C17,売買リスト!$M$4:$M$62485)</f>
        <v>0</v>
      </c>
      <c r="E17" s="97">
        <f>SUMIF(売買リスト!$AM$4:$AM$62485,B17&amp;C17,売買リスト!$N$4:$N$62485)</f>
        <v>0</v>
      </c>
      <c r="F17" s="97">
        <f t="shared" si="0"/>
        <v>0</v>
      </c>
      <c r="G17" s="97">
        <f>SUMIF(売買リスト!$AM$4:$AM$62485,B17&amp;C17,売買リスト!$J$4:$J$62485)+SUMIF(売買リスト!$AM$4:$AM$62485,B17&amp;C17,売買リスト!$I$4:$I$62485)+SUMIF(売買リスト!$AM$4:$AM$62485,B17&amp;C17,売買リスト!$P$4:$P$62485)</f>
        <v>0</v>
      </c>
      <c r="H17" s="97">
        <f t="shared" si="7"/>
        <v>0</v>
      </c>
      <c r="I17" s="97">
        <f>SUMIF(売買リスト!$AN$4:$AN$63334,サマリ!B17&amp;サマリ!C17,売買リスト!$AG$4:$AG$63334)</f>
        <v>0</v>
      </c>
      <c r="J17" s="97">
        <f t="shared" si="1"/>
        <v>0</v>
      </c>
      <c r="K17" s="97">
        <f ca="1">SUMIF(売買リスト!$AO$4:'売買リスト'!$AO62520,B17&amp;C17&amp;LEFT(K$4,1),売買リスト!$AG$4:'売買リスト'!$AG$62485)</f>
        <v>0</v>
      </c>
      <c r="L17" s="97">
        <f ca="1">SUMIF(売買リスト!$AO$4:'売買リスト'!$AO62520,B17&amp;C17&amp;LEFT(L$4,1),売買リスト!$AG$4:'売買リスト'!$AG$62485)</f>
        <v>0</v>
      </c>
      <c r="M17" s="98">
        <f ca="1">SUMIF(売買リスト!$AO$4:'売買リスト'!$AO62520,B17&amp;C17&amp;LEFT(M$4,1),売買リスト!$AG$4:'売買リスト'!$AG$62485)</f>
        <v>0</v>
      </c>
      <c r="N17" s="97">
        <f t="shared" ca="1" si="2"/>
        <v>0</v>
      </c>
      <c r="O17" s="97">
        <f t="shared" ca="1" si="6"/>
        <v>0</v>
      </c>
      <c r="P17" s="78"/>
      <c r="Q17" s="97">
        <f ca="1">SUMIF(売買リスト!$AN$4:'売買リスト'!$AN61616,B17&amp;C17,売買リスト!$Y$4:'売買リスト'!$Y$61579)</f>
        <v>0</v>
      </c>
      <c r="R17" s="97">
        <f>SUMIFS(売買リスト!$AF$4:'売買リスト'!$AF$61579,売買リスト!$AN$4:'売買リスト'!$AN$61579,B17&amp;C17,売買リスト!$Z$4:'売買リスト'!$Z$61579,"")</f>
        <v>0</v>
      </c>
      <c r="S17" s="97">
        <f t="shared" ca="1" si="3"/>
        <v>0</v>
      </c>
      <c r="T17" s="97">
        <f>SUMIFS(売買リスト!$M$4:'売買リスト'!$M$61579,売買リスト!$AN$4:'売買リスト'!$AN$61579,B17&amp;C17,売買リスト!$Z$4:'売買リスト'!$Z$61579,"")+SUMIFS(売買リスト!$N$4:'売買リスト'!$N$61579,売買リスト!$AN$4:'売買リスト'!$AN$61579,B17&amp;C17,売買リスト!$Z$4:'売買リスト'!$Z$61579,"")+SUMIFS(売買リスト!$P$4:'売買リスト'!$P$61579,売買リスト!$AN$4:'売買リスト'!$AN$61579,B17&amp;C17,売買リスト!$Z$4:'売買リスト'!$Z$61579,"")</f>
        <v>0</v>
      </c>
      <c r="U17" s="97">
        <f t="shared" ca="1" si="4"/>
        <v>0</v>
      </c>
      <c r="V17" s="81" t="e">
        <f t="shared" ca="1" si="5"/>
        <v>#DIV/0!</v>
      </c>
    </row>
    <row r="18" spans="2:22" x14ac:dyDescent="0.45">
      <c r="B18" s="80" t="s">
        <v>99</v>
      </c>
      <c r="C18" s="80" t="s">
        <v>30</v>
      </c>
      <c r="D18" s="97">
        <f>SUMIF(売買リスト!$AM$4:$AM$62485,B18&amp;C18,売買リスト!$M$4:$M$62485)</f>
        <v>0</v>
      </c>
      <c r="E18" s="97">
        <f>SUMIF(売買リスト!$AM$4:$AM$62485,B18&amp;C18,売買リスト!$N$4:$N$62485)</f>
        <v>0</v>
      </c>
      <c r="F18" s="97">
        <f t="shared" si="0"/>
        <v>0</v>
      </c>
      <c r="G18" s="97">
        <f>SUMIF(売買リスト!$AM$4:$AM$62485,B18&amp;C18,売買リスト!$J$4:$J$62485)+SUMIF(売買リスト!$AM$4:$AM$62485,B18&amp;C18,売買リスト!$I$4:$I$62485)+SUMIF(売買リスト!$AM$4:$AM$62485,B18&amp;C18,売買リスト!$P$4:$P$62485)</f>
        <v>0</v>
      </c>
      <c r="H18" s="97">
        <f t="shared" si="7"/>
        <v>0</v>
      </c>
      <c r="I18" s="97">
        <f>SUMIF(売買リスト!$AN$4:$AN$63334,サマリ!B18&amp;サマリ!C18,売買リスト!$AG$4:$AG$63334)</f>
        <v>0</v>
      </c>
      <c r="J18" s="97">
        <f t="shared" si="1"/>
        <v>0</v>
      </c>
      <c r="K18" s="97">
        <f ca="1">SUMIF(売買リスト!$AO$4:'売買リスト'!$AO62521,B18&amp;C18&amp;LEFT(K$4,1),売買リスト!$AG$4:'売買リスト'!$AG$62485)</f>
        <v>0</v>
      </c>
      <c r="L18" s="97">
        <f ca="1">SUMIF(売買リスト!$AO$4:'売買リスト'!$AO62521,B18&amp;C18&amp;LEFT(L$4,1),売買リスト!$AG$4:'売買リスト'!$AG$62485)</f>
        <v>0</v>
      </c>
      <c r="M18" s="98">
        <f ca="1">SUMIF(売買リスト!$AO$4:'売買リスト'!$AO62521,B18&amp;C18&amp;LEFT(M$4,1),売買リスト!$AG$4:'売買リスト'!$AG$62485)</f>
        <v>0</v>
      </c>
      <c r="N18" s="97">
        <f t="shared" ca="1" si="2"/>
        <v>0</v>
      </c>
      <c r="O18" s="97">
        <f t="shared" ca="1" si="6"/>
        <v>0</v>
      </c>
      <c r="P18" s="78"/>
      <c r="Q18" s="97">
        <f ca="1">SUMIF(売買リスト!$AN$4:'売買リスト'!$AN61617,B18&amp;C18,売買リスト!$Y$4:'売買リスト'!$Y$61579)</f>
        <v>0</v>
      </c>
      <c r="R18" s="97">
        <f>SUMIFS(売買リスト!$AF$4:'売買リスト'!$AF$61579,売買リスト!$AN$4:'売買リスト'!$AN$61579,B18&amp;C18,売買リスト!$Z$4:'売買リスト'!$Z$61579,"")</f>
        <v>0</v>
      </c>
      <c r="S18" s="97">
        <f t="shared" ca="1" si="3"/>
        <v>0</v>
      </c>
      <c r="T18" s="97">
        <f>SUMIFS(売買リスト!$M$4:'売買リスト'!$M$61579,売買リスト!$AN$4:'売買リスト'!$AN$61579,B18&amp;C18,売買リスト!$Z$4:'売買リスト'!$Z$61579,"")+SUMIFS(売買リスト!$N$4:'売買リスト'!$N$61579,売買リスト!$AN$4:'売買リスト'!$AN$61579,B18&amp;C18,売買リスト!$Z$4:'売買リスト'!$Z$61579,"")+SUMIFS(売買リスト!$P$4:'売買リスト'!$P$61579,売買リスト!$AN$4:'売買リスト'!$AN$61579,B18&amp;C18,売買リスト!$Z$4:'売買リスト'!$Z$61579,"")</f>
        <v>0</v>
      </c>
      <c r="U18" s="97">
        <f t="shared" ca="1" si="4"/>
        <v>0</v>
      </c>
      <c r="V18" s="81" t="e">
        <f t="shared" ca="1" si="5"/>
        <v>#DIV/0!</v>
      </c>
    </row>
  </sheetData>
  <mergeCells count="23">
    <mergeCell ref="V4:V5"/>
    <mergeCell ref="Q3:V3"/>
    <mergeCell ref="B6:C6"/>
    <mergeCell ref="G4:G5"/>
    <mergeCell ref="H4:H5"/>
    <mergeCell ref="L4:L5"/>
    <mergeCell ref="N4:N5"/>
    <mergeCell ref="B4:B5"/>
    <mergeCell ref="C4:C5"/>
    <mergeCell ref="B3:C3"/>
    <mergeCell ref="Q4:Q5"/>
    <mergeCell ref="R4:R5"/>
    <mergeCell ref="S4:S5"/>
    <mergeCell ref="T4:T5"/>
    <mergeCell ref="U4:U5"/>
    <mergeCell ref="O3:O5"/>
    <mergeCell ref="D4:F4"/>
    <mergeCell ref="D3:H3"/>
    <mergeCell ref="K4:K5"/>
    <mergeCell ref="M4:M5"/>
    <mergeCell ref="K3:N3"/>
    <mergeCell ref="I3:I5"/>
    <mergeCell ref="J3:J5"/>
  </mergeCells>
  <phoneticPr fontId="2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C56EE4-379A-4B3E-B4AF-D497328FB256}">
  <sheetPr codeName="Sheet2"/>
  <dimension ref="A1:AA35"/>
  <sheetViews>
    <sheetView zoomScale="83" zoomScaleNormal="83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3" sqref="A3:XFD100"/>
    </sheetView>
  </sheetViews>
  <sheetFormatPr defaultRowHeight="18" x14ac:dyDescent="0.45"/>
  <cols>
    <col min="1" max="1" width="8.796875" style="82"/>
    <col min="2" max="2" width="11.3984375" style="82" bestFit="1" customWidth="1"/>
    <col min="3" max="3" width="9" style="83"/>
    <col min="4" max="4" width="11.3984375" style="82" bestFit="1" customWidth="1"/>
    <col min="5" max="5" width="8.796875" style="82"/>
    <col min="6" max="6" width="11.3984375" style="82" bestFit="1" customWidth="1"/>
    <col min="7" max="7" width="8.796875" style="82"/>
    <col min="8" max="8" width="11.3984375" style="82" bestFit="1" customWidth="1"/>
    <col min="9" max="9" width="8.796875" style="82"/>
    <col min="10" max="10" width="11.3984375" style="82" bestFit="1" customWidth="1"/>
    <col min="11" max="11" width="8.796875" style="82"/>
    <col min="12" max="12" width="11.3984375" style="82" bestFit="1" customWidth="1"/>
    <col min="13" max="13" width="8.796875" style="82"/>
    <col min="14" max="14" width="11.3984375" style="82" bestFit="1" customWidth="1"/>
    <col min="15" max="15" width="8.796875" style="82"/>
    <col min="16" max="16" width="11.3984375" style="82" bestFit="1" customWidth="1"/>
    <col min="17" max="17" width="8.796875" style="82"/>
    <col min="18" max="18" width="11.3984375" style="82" bestFit="1" customWidth="1"/>
    <col min="19" max="19" width="8.796875" style="82"/>
    <col min="20" max="20" width="11.3984375" style="82" bestFit="1" customWidth="1"/>
    <col min="21" max="21" width="8.796875" style="82"/>
    <col min="22" max="22" width="11.3984375" style="82" bestFit="1" customWidth="1"/>
    <col min="23" max="23" width="8.796875" style="82"/>
    <col min="24" max="24" width="11.3984375" style="82" bestFit="1" customWidth="1"/>
    <col min="25" max="16384" width="8.796875" style="82"/>
  </cols>
  <sheetData>
    <row r="1" spans="1:25" x14ac:dyDescent="0.45">
      <c r="M1" s="82">
        <f>30737-28187</f>
        <v>2550</v>
      </c>
    </row>
    <row r="2" spans="1:25" x14ac:dyDescent="0.45">
      <c r="B2" s="106" t="s">
        <v>76</v>
      </c>
      <c r="C2" s="106"/>
      <c r="D2" s="106" t="s">
        <v>89</v>
      </c>
      <c r="E2" s="106"/>
      <c r="F2" s="106" t="s">
        <v>75</v>
      </c>
      <c r="G2" s="106"/>
      <c r="H2" s="106" t="s">
        <v>77</v>
      </c>
      <c r="I2" s="106"/>
      <c r="J2" s="106" t="s">
        <v>78</v>
      </c>
      <c r="K2" s="106"/>
      <c r="L2" s="106" t="s">
        <v>79</v>
      </c>
      <c r="M2" s="106"/>
      <c r="N2" s="106" t="s">
        <v>80</v>
      </c>
      <c r="O2" s="106"/>
      <c r="P2" s="106" t="s">
        <v>81</v>
      </c>
      <c r="Q2" s="106"/>
      <c r="R2" s="106" t="s">
        <v>82</v>
      </c>
      <c r="S2" s="106"/>
      <c r="T2" s="106" t="s">
        <v>83</v>
      </c>
      <c r="U2" s="106"/>
      <c r="V2" s="106" t="s">
        <v>84</v>
      </c>
      <c r="W2" s="106"/>
      <c r="X2" s="106" t="s">
        <v>85</v>
      </c>
      <c r="Y2" s="106"/>
    </row>
    <row r="3" spans="1:25" x14ac:dyDescent="0.45">
      <c r="A3" s="106" t="s">
        <v>100</v>
      </c>
      <c r="B3" s="84">
        <v>46023</v>
      </c>
      <c r="C3" s="83">
        <f>SUMIF(売買リスト!AK:AK,B3,売買リスト!Y:Y)</f>
        <v>0</v>
      </c>
      <c r="D3" s="84">
        <v>46054</v>
      </c>
      <c r="E3" s="83">
        <f>SUMIF(売買リスト!AK:AK,D3,売買リスト!Y:Y)</f>
        <v>0</v>
      </c>
      <c r="F3" s="84">
        <v>46082</v>
      </c>
      <c r="G3" s="83">
        <f>SUMIF(売買リスト!AK:AK,F3,売買リスト!Y:Y)</f>
        <v>0</v>
      </c>
      <c r="H3" s="84">
        <v>46113</v>
      </c>
      <c r="I3" s="83">
        <f>SUMIF(売買リスト!AK:AK,H3,売買リスト!Y:Y)</f>
        <v>0</v>
      </c>
      <c r="J3" s="84">
        <v>46143</v>
      </c>
      <c r="K3" s="83">
        <f>SUMIF(売買リスト!AK:AK,J3,売買リスト!Y:Y)</f>
        <v>0</v>
      </c>
      <c r="L3" s="84">
        <v>46174</v>
      </c>
      <c r="M3" s="83">
        <f>SUMIF(売買リスト!AK:AK,L3,売買リスト!Y:Y)</f>
        <v>0</v>
      </c>
      <c r="N3" s="84">
        <v>46204</v>
      </c>
      <c r="O3" s="83">
        <f>SUMIF(売買リスト!AK:AK,N3,売買リスト!Y:Y)</f>
        <v>0</v>
      </c>
      <c r="P3" s="84">
        <v>46235</v>
      </c>
      <c r="Q3" s="83">
        <f>SUMIF(売買リスト!AK:AK,P3,売買リスト!Y:Y)</f>
        <v>0</v>
      </c>
      <c r="R3" s="84">
        <v>46266</v>
      </c>
      <c r="S3" s="83">
        <f>SUMIF(売買リスト!AK:AK,R3,売買リスト!Y:Y)</f>
        <v>0</v>
      </c>
      <c r="T3" s="84">
        <v>46296</v>
      </c>
      <c r="U3" s="83">
        <f>SUMIF(売買リスト!AK:AK,T3,売買リスト!Y:Y)</f>
        <v>0</v>
      </c>
      <c r="V3" s="84">
        <v>46327</v>
      </c>
      <c r="W3" s="83">
        <f>SUMIF(売買リスト!$AK:$AK,V3,売買リスト!$Y:$Y)</f>
        <v>0</v>
      </c>
      <c r="X3" s="84">
        <v>46357</v>
      </c>
      <c r="Y3" s="83">
        <f>SUMIF(売買リスト!$AK:$AK,X3,売買リスト!$Y:$Y)</f>
        <v>0</v>
      </c>
    </row>
    <row r="4" spans="1:25" x14ac:dyDescent="0.45">
      <c r="A4" s="106"/>
      <c r="B4" s="84">
        <v>46024</v>
      </c>
      <c r="C4" s="83">
        <f>SUMIF(売買リスト!AK:AK,B4,売買リスト!Y:Y)</f>
        <v>0</v>
      </c>
      <c r="D4" s="84">
        <v>46055</v>
      </c>
      <c r="E4" s="83">
        <f>SUMIF(売買リスト!AK:AK,D4,売買リスト!Y:Y)</f>
        <v>0</v>
      </c>
      <c r="F4" s="84">
        <v>46083</v>
      </c>
      <c r="G4" s="83">
        <f>SUMIF(売買リスト!AK:AK,F4,売買リスト!Y:Y)</f>
        <v>0</v>
      </c>
      <c r="H4" s="84">
        <v>46114</v>
      </c>
      <c r="I4" s="83">
        <f>SUMIF(売買リスト!AK:AK,H4,売買リスト!Y:Y)</f>
        <v>0</v>
      </c>
      <c r="J4" s="84">
        <v>46144</v>
      </c>
      <c r="K4" s="83">
        <f>SUMIF(売買リスト!AK:AK,J4,売買リスト!Y:Y)</f>
        <v>0</v>
      </c>
      <c r="L4" s="84">
        <v>46175</v>
      </c>
      <c r="M4" s="83">
        <f>SUMIF(売買リスト!AK:AK,L4,売買リスト!Y:Y)</f>
        <v>0</v>
      </c>
      <c r="N4" s="84">
        <v>46205</v>
      </c>
      <c r="O4" s="83">
        <f>SUMIF(売買リスト!AK:AK,N4,売買リスト!Y:Y)</f>
        <v>0</v>
      </c>
      <c r="P4" s="84">
        <v>46236</v>
      </c>
      <c r="Q4" s="83">
        <f>SUMIF(売買リスト!AK:AK,P4,売買リスト!Y:Y)</f>
        <v>0</v>
      </c>
      <c r="R4" s="84">
        <v>46267</v>
      </c>
      <c r="S4" s="83">
        <f>SUMIF(売買リスト!AK:AK,R4,売買リスト!Y:Y)</f>
        <v>0</v>
      </c>
      <c r="T4" s="84">
        <v>46297</v>
      </c>
      <c r="U4" s="83">
        <f>SUMIF(売買リスト!AK:AK,T4,売買リスト!Y:Y)</f>
        <v>0</v>
      </c>
      <c r="V4" s="84">
        <v>46328</v>
      </c>
      <c r="W4" s="83">
        <f>SUMIF(売買リスト!$AK:$AK,V4,売買リスト!$Y:$Y)</f>
        <v>0</v>
      </c>
      <c r="X4" s="84">
        <v>46358</v>
      </c>
      <c r="Y4" s="83">
        <f>SUMIF(売買リスト!$AK:$AK,X4,売買リスト!$Y:$Y)</f>
        <v>0</v>
      </c>
    </row>
    <row r="5" spans="1:25" x14ac:dyDescent="0.45">
      <c r="A5" s="106"/>
      <c r="B5" s="84">
        <v>46025</v>
      </c>
      <c r="C5" s="83">
        <f>SUMIF(売買リスト!AK:AK,B5,売買リスト!Y:Y)</f>
        <v>0</v>
      </c>
      <c r="D5" s="84">
        <v>46056</v>
      </c>
      <c r="E5" s="83">
        <f>SUMIF(売買リスト!AK:AK,D5,売買リスト!Y:Y)</f>
        <v>0</v>
      </c>
      <c r="F5" s="84">
        <v>46084</v>
      </c>
      <c r="G5" s="83">
        <f>SUMIF(売買リスト!AK:AK,F5,売買リスト!Y:Y)</f>
        <v>0</v>
      </c>
      <c r="H5" s="84">
        <v>46115</v>
      </c>
      <c r="I5" s="83">
        <f>SUMIF(売買リスト!AK:AK,H5,売買リスト!Y:Y)</f>
        <v>0</v>
      </c>
      <c r="J5" s="84">
        <v>46145</v>
      </c>
      <c r="K5" s="83">
        <f>SUMIF(売買リスト!AK:AK,J5,売買リスト!Y:Y)</f>
        <v>0</v>
      </c>
      <c r="L5" s="84">
        <v>46176</v>
      </c>
      <c r="M5" s="83">
        <f>SUMIF(売買リスト!AK:AK,L5,売買リスト!Y:Y)</f>
        <v>0</v>
      </c>
      <c r="N5" s="84">
        <v>46206</v>
      </c>
      <c r="O5" s="83">
        <f>SUMIF(売買リスト!AK:AK,N5,売買リスト!Y:Y)</f>
        <v>0</v>
      </c>
      <c r="P5" s="84">
        <v>46237</v>
      </c>
      <c r="Q5" s="83">
        <f>SUMIF(売買リスト!AK:AK,P5,売買リスト!Y:Y)</f>
        <v>0</v>
      </c>
      <c r="R5" s="84">
        <v>46268</v>
      </c>
      <c r="S5" s="83">
        <f>SUMIF(売買リスト!AK:AK,R5,売買リスト!Y:Y)</f>
        <v>0</v>
      </c>
      <c r="T5" s="84">
        <v>46298</v>
      </c>
      <c r="U5" s="83">
        <f>SUMIF(売買リスト!AK:AK,T5,売買リスト!Y:Y)</f>
        <v>0</v>
      </c>
      <c r="V5" s="84">
        <v>46329</v>
      </c>
      <c r="W5" s="83">
        <f>SUMIF(売買リスト!$AK:$AK,V5,売買リスト!$Y:$Y)</f>
        <v>0</v>
      </c>
      <c r="X5" s="84">
        <v>46359</v>
      </c>
      <c r="Y5" s="83">
        <f>SUMIF(売買リスト!$AK:$AK,X5,売買リスト!$Y:$Y)</f>
        <v>0</v>
      </c>
    </row>
    <row r="6" spans="1:25" x14ac:dyDescent="0.45">
      <c r="A6" s="106"/>
      <c r="B6" s="84">
        <v>46026</v>
      </c>
      <c r="C6" s="83">
        <f>SUMIF(売買リスト!AK:AK,B6,売買リスト!Y:Y)</f>
        <v>0</v>
      </c>
      <c r="D6" s="84">
        <v>46057</v>
      </c>
      <c r="E6" s="83">
        <f>SUMIF(売買リスト!AK:AK,D6,売買リスト!Y:Y)</f>
        <v>0</v>
      </c>
      <c r="F6" s="84">
        <v>46085</v>
      </c>
      <c r="G6" s="83">
        <f>SUMIF(売買リスト!AK:AK,F6,売買リスト!Y:Y)</f>
        <v>0</v>
      </c>
      <c r="H6" s="84">
        <v>46116</v>
      </c>
      <c r="I6" s="83">
        <f>SUMIF(売買リスト!AK:AK,H6,売買リスト!Y:Y)</f>
        <v>0</v>
      </c>
      <c r="J6" s="84">
        <v>46146</v>
      </c>
      <c r="K6" s="83">
        <f>SUMIF(売買リスト!AK:AK,J6,売買リスト!Y:Y)</f>
        <v>0</v>
      </c>
      <c r="L6" s="84">
        <v>46177</v>
      </c>
      <c r="M6" s="83">
        <f>SUMIF(売買リスト!AK:AK,L6,売買リスト!Y:Y)</f>
        <v>0</v>
      </c>
      <c r="N6" s="84">
        <v>46207</v>
      </c>
      <c r="O6" s="83">
        <f>SUMIF(売買リスト!AK:AK,N6,売買リスト!Y:Y)</f>
        <v>0</v>
      </c>
      <c r="P6" s="84">
        <v>46238</v>
      </c>
      <c r="Q6" s="83">
        <f>SUMIF(売買リスト!AK:AK,P6,売買リスト!Y:Y)</f>
        <v>0</v>
      </c>
      <c r="R6" s="84">
        <v>46269</v>
      </c>
      <c r="S6" s="83">
        <f>SUMIF(売買リスト!AK:AK,R6,売買リスト!Y:Y)</f>
        <v>0</v>
      </c>
      <c r="T6" s="84">
        <v>46299</v>
      </c>
      <c r="U6" s="83">
        <f>SUMIF(売買リスト!AK:AK,T6,売買リスト!Y:Y)</f>
        <v>0</v>
      </c>
      <c r="V6" s="84">
        <v>46330</v>
      </c>
      <c r="W6" s="83">
        <f>SUMIF(売買リスト!$AK:$AK,V6,売買リスト!$Y:$Y)</f>
        <v>0</v>
      </c>
      <c r="X6" s="84">
        <v>46360</v>
      </c>
      <c r="Y6" s="83">
        <f>SUMIF(売買リスト!$AK:$AK,X6,売買リスト!$Y:$Y)</f>
        <v>0</v>
      </c>
    </row>
    <row r="7" spans="1:25" x14ac:dyDescent="0.45">
      <c r="A7" s="106"/>
      <c r="B7" s="84">
        <v>46027</v>
      </c>
      <c r="C7" s="83">
        <f>SUMIF(売買リスト!AK:AK,B7,売買リスト!Y:Y)</f>
        <v>0</v>
      </c>
      <c r="D7" s="84">
        <v>46058</v>
      </c>
      <c r="E7" s="83">
        <f>SUMIF(売買リスト!AK:AK,D7,売買リスト!Y:Y)</f>
        <v>0</v>
      </c>
      <c r="F7" s="84">
        <v>46086</v>
      </c>
      <c r="G7" s="83">
        <f>SUMIF(売買リスト!AK:AK,F7,売買リスト!Y:Y)</f>
        <v>0</v>
      </c>
      <c r="H7" s="84">
        <v>46117</v>
      </c>
      <c r="I7" s="83">
        <f>SUMIF(売買リスト!AK:AK,H7,売買リスト!Y:Y)</f>
        <v>0</v>
      </c>
      <c r="J7" s="84">
        <v>46147</v>
      </c>
      <c r="K7" s="83">
        <f>SUMIF(売買リスト!AK:AK,J7,売買リスト!Y:Y)</f>
        <v>0</v>
      </c>
      <c r="L7" s="84">
        <v>46178</v>
      </c>
      <c r="M7" s="83">
        <f>SUMIF(売買リスト!AK:AK,L7,売買リスト!Y:Y)</f>
        <v>0</v>
      </c>
      <c r="N7" s="84">
        <v>46208</v>
      </c>
      <c r="O7" s="83">
        <f>SUMIF(売買リスト!AK:AK,N7,売買リスト!Y:Y)</f>
        <v>0</v>
      </c>
      <c r="P7" s="84">
        <v>46239</v>
      </c>
      <c r="Q7" s="83">
        <f>SUMIF(売買リスト!AK:AK,P7,売買リスト!Y:Y)</f>
        <v>0</v>
      </c>
      <c r="R7" s="84">
        <v>46270</v>
      </c>
      <c r="S7" s="83">
        <f>SUMIF(売買リスト!AK:AK,R7,売買リスト!Y:Y)</f>
        <v>0</v>
      </c>
      <c r="T7" s="84">
        <v>46300</v>
      </c>
      <c r="U7" s="83">
        <f>SUMIF(売買リスト!AK:AK,T7,売買リスト!Y:Y)</f>
        <v>0</v>
      </c>
      <c r="V7" s="84">
        <v>46331</v>
      </c>
      <c r="W7" s="83">
        <f>SUMIF(売買リスト!$AK:$AK,V7,売買リスト!$Y:$Y)</f>
        <v>0</v>
      </c>
      <c r="X7" s="84">
        <v>46361</v>
      </c>
      <c r="Y7" s="83">
        <f>SUMIF(売買リスト!$AK:$AK,X7,売買リスト!$Y:$Y)</f>
        <v>0</v>
      </c>
    </row>
    <row r="8" spans="1:25" x14ac:dyDescent="0.45">
      <c r="A8" s="106"/>
      <c r="B8" s="84">
        <v>46028</v>
      </c>
      <c r="C8" s="83">
        <f>SUMIF(売買リスト!AK:AK,B8,売買リスト!Y:Y)</f>
        <v>0</v>
      </c>
      <c r="D8" s="84">
        <v>46059</v>
      </c>
      <c r="E8" s="83">
        <f>SUMIF(売買リスト!AK:AK,D8,売買リスト!Y:Y)</f>
        <v>0</v>
      </c>
      <c r="F8" s="84">
        <v>46087</v>
      </c>
      <c r="G8" s="83">
        <f>SUMIF(売買リスト!AK:AK,F8,売買リスト!Y:Y)</f>
        <v>0</v>
      </c>
      <c r="H8" s="84">
        <v>46118</v>
      </c>
      <c r="I8" s="83">
        <f>SUMIF(売買リスト!AK:AK,H8,売買リスト!Y:Y)</f>
        <v>0</v>
      </c>
      <c r="J8" s="84">
        <v>46148</v>
      </c>
      <c r="K8" s="83">
        <f>SUMIF(売買リスト!AK:AK,J8,売買リスト!Y:Y)</f>
        <v>0</v>
      </c>
      <c r="L8" s="84">
        <v>46179</v>
      </c>
      <c r="M8" s="83">
        <f>SUMIF(売買リスト!AK:AK,L8,売買リスト!Y:Y)</f>
        <v>0</v>
      </c>
      <c r="N8" s="84">
        <v>46209</v>
      </c>
      <c r="O8" s="83">
        <f>SUMIF(売買リスト!AK:AK,N8,売買リスト!Y:Y)</f>
        <v>0</v>
      </c>
      <c r="P8" s="84">
        <v>46240</v>
      </c>
      <c r="Q8" s="83">
        <f>SUMIF(売買リスト!AK:AK,P8,売買リスト!Y:Y)</f>
        <v>0</v>
      </c>
      <c r="R8" s="84">
        <v>46271</v>
      </c>
      <c r="S8" s="83">
        <f>SUMIF(売買リスト!AK:AK,R8,売買リスト!Y:Y)</f>
        <v>0</v>
      </c>
      <c r="T8" s="84">
        <v>46301</v>
      </c>
      <c r="U8" s="83">
        <f>SUMIF(売買リスト!AK:AK,T8,売買リスト!Y:Y)</f>
        <v>0</v>
      </c>
      <c r="V8" s="84">
        <v>46332</v>
      </c>
      <c r="W8" s="83">
        <f>SUMIF(売買リスト!$AK:$AK,V8,売買リスト!$Y:$Y)</f>
        <v>0</v>
      </c>
      <c r="X8" s="84">
        <v>46362</v>
      </c>
      <c r="Y8" s="83">
        <f>SUMIF(売買リスト!$AK:$AK,X8,売買リスト!$Y:$Y)</f>
        <v>0</v>
      </c>
    </row>
    <row r="9" spans="1:25" x14ac:dyDescent="0.45">
      <c r="A9" s="106"/>
      <c r="B9" s="84">
        <v>46029</v>
      </c>
      <c r="C9" s="83">
        <f>SUMIF(売買リスト!AK:AK,B9,売買リスト!Y:Y)</f>
        <v>0</v>
      </c>
      <c r="D9" s="84">
        <v>46060</v>
      </c>
      <c r="E9" s="83">
        <f>SUMIF(売買リスト!AK:AK,D9,売買リスト!Y:Y)</f>
        <v>0</v>
      </c>
      <c r="F9" s="84">
        <v>46088</v>
      </c>
      <c r="G9" s="83">
        <f>SUMIF(売買リスト!AK:AK,F9,売買リスト!Y:Y)</f>
        <v>0</v>
      </c>
      <c r="H9" s="84">
        <v>46119</v>
      </c>
      <c r="I9" s="83">
        <f>SUMIF(売買リスト!AK:AK,H9,売買リスト!Y:Y)</f>
        <v>0</v>
      </c>
      <c r="J9" s="84">
        <v>46149</v>
      </c>
      <c r="K9" s="83">
        <f>SUMIF(売買リスト!AK:AK,J9,売買リスト!Y:Y)</f>
        <v>0</v>
      </c>
      <c r="L9" s="84">
        <v>46180</v>
      </c>
      <c r="M9" s="83">
        <f>SUMIF(売買リスト!AK:AK,L9,売買リスト!Y:Y)</f>
        <v>0</v>
      </c>
      <c r="N9" s="84">
        <v>46210</v>
      </c>
      <c r="O9" s="83">
        <f>SUMIF(売買リスト!AK:AK,N9,売買リスト!Y:Y)</f>
        <v>0</v>
      </c>
      <c r="P9" s="84">
        <v>46241</v>
      </c>
      <c r="Q9" s="83">
        <f>SUMIF(売買リスト!AK:AK,P9,売買リスト!Y:Y)</f>
        <v>0</v>
      </c>
      <c r="R9" s="84">
        <v>46272</v>
      </c>
      <c r="S9" s="83">
        <f>SUMIF(売買リスト!AK:AK,R9,売買リスト!Y:Y)</f>
        <v>0</v>
      </c>
      <c r="T9" s="84">
        <v>46302</v>
      </c>
      <c r="U9" s="83">
        <f>SUMIF(売買リスト!AK:AK,T9,売買リスト!Y:Y)</f>
        <v>0</v>
      </c>
      <c r="V9" s="84">
        <v>46333</v>
      </c>
      <c r="W9" s="83">
        <f>SUMIF(売買リスト!$AK:$AK,V9,売買リスト!$Y:$Y)</f>
        <v>0</v>
      </c>
      <c r="X9" s="84">
        <v>46363</v>
      </c>
      <c r="Y9" s="83">
        <f>SUMIF(売買リスト!$AK:$AK,X9,売買リスト!$Y:$Y)</f>
        <v>0</v>
      </c>
    </row>
    <row r="10" spans="1:25" x14ac:dyDescent="0.45">
      <c r="A10" s="106"/>
      <c r="B10" s="84">
        <v>46030</v>
      </c>
      <c r="C10" s="83">
        <f>SUMIF(売買リスト!AK:AK,B10,売買リスト!Y:Y)</f>
        <v>0</v>
      </c>
      <c r="D10" s="84">
        <v>46061</v>
      </c>
      <c r="E10" s="83">
        <f>SUMIF(売買リスト!AK:AK,D10,売買リスト!Y:Y)</f>
        <v>0</v>
      </c>
      <c r="F10" s="84">
        <v>46089</v>
      </c>
      <c r="G10" s="83">
        <f>SUMIF(売買リスト!AK:AK,F10,売買リスト!Y:Y)</f>
        <v>0</v>
      </c>
      <c r="H10" s="84">
        <v>46120</v>
      </c>
      <c r="I10" s="83">
        <f>SUMIF(売買リスト!AK:AK,H10,売買リスト!Y:Y)</f>
        <v>0</v>
      </c>
      <c r="J10" s="84">
        <v>46150</v>
      </c>
      <c r="K10" s="83">
        <f>SUMIF(売買リスト!AK:AK,J10,売買リスト!Y:Y)</f>
        <v>0</v>
      </c>
      <c r="L10" s="84">
        <v>46181</v>
      </c>
      <c r="M10" s="83">
        <f>SUMIF(売買リスト!AK:AK,L10,売買リスト!Y:Y)</f>
        <v>0</v>
      </c>
      <c r="N10" s="84">
        <v>46211</v>
      </c>
      <c r="O10" s="83">
        <f>SUMIF(売買リスト!AK:AK,N10,売買リスト!Y:Y)</f>
        <v>0</v>
      </c>
      <c r="P10" s="84">
        <v>46242</v>
      </c>
      <c r="Q10" s="83">
        <f>SUMIF(売買リスト!AK:AK,P10,売買リスト!Y:Y)</f>
        <v>0</v>
      </c>
      <c r="R10" s="84">
        <v>46273</v>
      </c>
      <c r="S10" s="83">
        <f>SUMIF(売買リスト!AK:AK,R10,売買リスト!Y:Y)</f>
        <v>0</v>
      </c>
      <c r="T10" s="84">
        <v>46303</v>
      </c>
      <c r="U10" s="83">
        <f>SUMIF(売買リスト!AK:AK,T10,売買リスト!Y:Y)</f>
        <v>0</v>
      </c>
      <c r="V10" s="84">
        <v>46334</v>
      </c>
      <c r="W10" s="83">
        <f>SUMIF(売買リスト!$AK:$AK,V10,売買リスト!$Y:$Y)</f>
        <v>0</v>
      </c>
      <c r="X10" s="84">
        <v>46364</v>
      </c>
      <c r="Y10" s="83">
        <f>SUMIF(売買リスト!$AK:$AK,X10,売買リスト!$Y:$Y)</f>
        <v>0</v>
      </c>
    </row>
    <row r="11" spans="1:25" x14ac:dyDescent="0.45">
      <c r="A11" s="106"/>
      <c r="B11" s="84">
        <v>46031</v>
      </c>
      <c r="C11" s="83">
        <f>SUMIF(売買リスト!AK:AK,B11,売買リスト!Y:Y)</f>
        <v>0</v>
      </c>
      <c r="D11" s="84">
        <v>46062</v>
      </c>
      <c r="E11" s="83">
        <f>SUMIF(売買リスト!AK:AK,D11,売買リスト!Y:Y)</f>
        <v>0</v>
      </c>
      <c r="F11" s="84">
        <v>46090</v>
      </c>
      <c r="G11" s="83">
        <f>SUMIF(売買リスト!AK:AK,F11,売買リスト!Y:Y)</f>
        <v>0</v>
      </c>
      <c r="H11" s="84">
        <v>46121</v>
      </c>
      <c r="I11" s="83">
        <f>SUMIF(売買リスト!AK:AK,H11,売買リスト!Y:Y)</f>
        <v>0</v>
      </c>
      <c r="J11" s="84">
        <v>46151</v>
      </c>
      <c r="K11" s="83">
        <f>SUMIF(売買リスト!AK:AK,J11,売買リスト!Y:Y)</f>
        <v>0</v>
      </c>
      <c r="L11" s="84">
        <v>46182</v>
      </c>
      <c r="M11" s="83">
        <f>SUMIF(売買リスト!AK:AK,L11,売買リスト!Y:Y)</f>
        <v>0</v>
      </c>
      <c r="N11" s="84">
        <v>46212</v>
      </c>
      <c r="O11" s="83">
        <f>SUMIF(売買リスト!AK:AK,N11,売買リスト!Y:Y)</f>
        <v>0</v>
      </c>
      <c r="P11" s="84">
        <v>46243</v>
      </c>
      <c r="Q11" s="83">
        <f>SUMIF(売買リスト!AK:AK,P11,売買リスト!Y:Y)</f>
        <v>0</v>
      </c>
      <c r="R11" s="84">
        <v>46274</v>
      </c>
      <c r="S11" s="83">
        <f>SUMIF(売買リスト!AK:AK,R11,売買リスト!Y:Y)</f>
        <v>0</v>
      </c>
      <c r="T11" s="84">
        <v>46304</v>
      </c>
      <c r="U11" s="83">
        <f>SUMIF(売買リスト!AK:AK,T11,売買リスト!Y:Y)</f>
        <v>0</v>
      </c>
      <c r="V11" s="84">
        <v>46335</v>
      </c>
      <c r="W11" s="83">
        <f>SUMIF(売買リスト!$AK:$AK,V11,売買リスト!$Y:$Y)</f>
        <v>0</v>
      </c>
      <c r="X11" s="84">
        <v>46365</v>
      </c>
      <c r="Y11" s="83">
        <f>SUMIF(売買リスト!$AK:$AK,X11,売買リスト!$Y:$Y)</f>
        <v>0</v>
      </c>
    </row>
    <row r="12" spans="1:25" x14ac:dyDescent="0.45">
      <c r="A12" s="106"/>
      <c r="B12" s="84">
        <v>46032</v>
      </c>
      <c r="C12" s="83">
        <f>SUMIF(売買リスト!AK:AK,B12,売買リスト!Y:Y)</f>
        <v>0</v>
      </c>
      <c r="D12" s="84">
        <v>46063</v>
      </c>
      <c r="E12" s="83">
        <f>SUMIF(売買リスト!AK:AK,D12,売買リスト!Y:Y)</f>
        <v>0</v>
      </c>
      <c r="F12" s="84">
        <v>46091</v>
      </c>
      <c r="G12" s="83">
        <f>SUMIF(売買リスト!AK:AK,F12,売買リスト!Y:Y)</f>
        <v>0</v>
      </c>
      <c r="H12" s="84">
        <v>46122</v>
      </c>
      <c r="I12" s="83">
        <f>SUMIF(売買リスト!AK:AK,H12,売買リスト!Y:Y)</f>
        <v>0</v>
      </c>
      <c r="J12" s="84">
        <v>46152</v>
      </c>
      <c r="K12" s="83">
        <f>SUMIF(売買リスト!AK:AK,J12,売買リスト!Y:Y)</f>
        <v>0</v>
      </c>
      <c r="L12" s="84">
        <v>46183</v>
      </c>
      <c r="M12" s="83">
        <f>SUMIF(売買リスト!AK:AK,L12,売買リスト!Y:Y)</f>
        <v>0</v>
      </c>
      <c r="N12" s="84">
        <v>46213</v>
      </c>
      <c r="O12" s="83">
        <f>SUMIF(売買リスト!AK:AK,N12,売買リスト!Y:Y)</f>
        <v>0</v>
      </c>
      <c r="P12" s="84">
        <v>46244</v>
      </c>
      <c r="Q12" s="83">
        <f>SUMIF(売買リスト!AK:AK,P12,売買リスト!Y:Y)</f>
        <v>0</v>
      </c>
      <c r="R12" s="84">
        <v>46275</v>
      </c>
      <c r="S12" s="83">
        <f>SUMIF(売買リスト!AK:AK,R12,売買リスト!Y:Y)</f>
        <v>0</v>
      </c>
      <c r="T12" s="84">
        <v>46305</v>
      </c>
      <c r="U12" s="83">
        <f>SUMIF(売買リスト!AK:AK,T12,売買リスト!Y:Y)</f>
        <v>0</v>
      </c>
      <c r="V12" s="84">
        <v>46336</v>
      </c>
      <c r="W12" s="83">
        <f>SUMIF(売買リスト!$AK:$AK,V12,売買リスト!$Y:$Y)</f>
        <v>0</v>
      </c>
      <c r="X12" s="84">
        <v>46366</v>
      </c>
      <c r="Y12" s="83">
        <f>SUMIF(売買リスト!$AK:$AK,X12,売買リスト!$Y:$Y)</f>
        <v>0</v>
      </c>
    </row>
    <row r="13" spans="1:25" x14ac:dyDescent="0.45">
      <c r="A13" s="106"/>
      <c r="B13" s="84">
        <v>46033</v>
      </c>
      <c r="C13" s="83">
        <f>SUMIF(売買リスト!AK:AK,B13,売買リスト!Y:Y)</f>
        <v>0</v>
      </c>
      <c r="D13" s="84">
        <v>46064</v>
      </c>
      <c r="E13" s="83">
        <f>SUMIF(売買リスト!AK:AK,D13,売買リスト!Y:Y)</f>
        <v>0</v>
      </c>
      <c r="F13" s="84">
        <v>46092</v>
      </c>
      <c r="G13" s="83">
        <f>SUMIF(売買リスト!AK:AK,F13,売買リスト!Y:Y)</f>
        <v>0</v>
      </c>
      <c r="H13" s="84">
        <v>46123</v>
      </c>
      <c r="I13" s="83">
        <f>SUMIF(売買リスト!AK:AK,H13,売買リスト!Y:Y)</f>
        <v>0</v>
      </c>
      <c r="J13" s="84">
        <v>46153</v>
      </c>
      <c r="K13" s="83">
        <f>SUMIF(売買リスト!AK:AK,J13,売買リスト!Y:Y)</f>
        <v>0</v>
      </c>
      <c r="L13" s="84">
        <v>46184</v>
      </c>
      <c r="M13" s="83">
        <f>SUMIF(売買リスト!AK:AK,L13,売買リスト!Y:Y)</f>
        <v>0</v>
      </c>
      <c r="N13" s="84">
        <v>46214</v>
      </c>
      <c r="O13" s="83">
        <f>SUMIF(売買リスト!AK:AK,N13,売買リスト!Y:Y)</f>
        <v>0</v>
      </c>
      <c r="P13" s="84">
        <v>46245</v>
      </c>
      <c r="Q13" s="83">
        <f>SUMIF(売買リスト!AK:AK,P13,売買リスト!Y:Y)</f>
        <v>0</v>
      </c>
      <c r="R13" s="84">
        <v>46276</v>
      </c>
      <c r="S13" s="83">
        <f>SUMIF(売買リスト!AK:AK,R13,売買リスト!Y:Y)</f>
        <v>0</v>
      </c>
      <c r="T13" s="84">
        <v>46306</v>
      </c>
      <c r="U13" s="83">
        <f>SUMIF(売買リスト!AK:AK,T13,売買リスト!Y:Y)</f>
        <v>0</v>
      </c>
      <c r="V13" s="84">
        <v>46337</v>
      </c>
      <c r="W13" s="83">
        <f>SUMIF(売買リスト!$AK:$AK,V13,売買リスト!$Y:$Y)</f>
        <v>0</v>
      </c>
      <c r="X13" s="84">
        <v>46367</v>
      </c>
      <c r="Y13" s="83">
        <f>SUMIF(売買リスト!$AK:$AK,X13,売買リスト!$Y:$Y)</f>
        <v>0</v>
      </c>
    </row>
    <row r="14" spans="1:25" x14ac:dyDescent="0.45">
      <c r="A14" s="106"/>
      <c r="B14" s="84">
        <v>46034</v>
      </c>
      <c r="C14" s="83">
        <f>SUMIF(売買リスト!AK:AK,B14,売買リスト!Y:Y)</f>
        <v>0</v>
      </c>
      <c r="D14" s="84">
        <v>46065</v>
      </c>
      <c r="E14" s="83">
        <f>SUMIF(売買リスト!AK:AK,D14,売買リスト!Y:Y)</f>
        <v>0</v>
      </c>
      <c r="F14" s="84">
        <v>46093</v>
      </c>
      <c r="G14" s="86">
        <f>SUMIF(売買リスト!AK:AK,F14,売買リスト!Y:Y)</f>
        <v>0</v>
      </c>
      <c r="H14" s="84">
        <v>46124</v>
      </c>
      <c r="I14" s="83">
        <f>SUMIF(売買リスト!AK:AK,H14,売買リスト!Y:Y)</f>
        <v>0</v>
      </c>
      <c r="J14" s="84">
        <v>46154</v>
      </c>
      <c r="K14" s="83">
        <f>SUMIF(売買リスト!AK:AK,J14,売買リスト!Y:Y)</f>
        <v>0</v>
      </c>
      <c r="L14" s="84">
        <v>46185</v>
      </c>
      <c r="M14" s="83">
        <f>SUMIF(売買リスト!AK:AK,L14,売買リスト!Y:Y)</f>
        <v>0</v>
      </c>
      <c r="N14" s="84">
        <v>46215</v>
      </c>
      <c r="O14" s="83">
        <f>SUMIF(売買リスト!AK:AK,N14,売買リスト!Y:Y)</f>
        <v>0</v>
      </c>
      <c r="P14" s="84">
        <v>46246</v>
      </c>
      <c r="Q14" s="83">
        <f>SUMIF(売買リスト!AK:AK,P14,売買リスト!Y:Y)</f>
        <v>0</v>
      </c>
      <c r="R14" s="84">
        <v>46277</v>
      </c>
      <c r="S14" s="83">
        <f>SUMIF(売買リスト!AK:AK,R14,売買リスト!Y:Y)</f>
        <v>0</v>
      </c>
      <c r="T14" s="84">
        <v>46307</v>
      </c>
      <c r="U14" s="83">
        <f>SUMIF(売買リスト!AK:AK,T14,売買リスト!Y:Y)</f>
        <v>0</v>
      </c>
      <c r="V14" s="84">
        <v>46338</v>
      </c>
      <c r="W14" s="83">
        <f>SUMIF(売買リスト!$AK:$AK,V14,売買リスト!$Y:$Y)</f>
        <v>0</v>
      </c>
      <c r="X14" s="84">
        <v>46368</v>
      </c>
      <c r="Y14" s="83">
        <f>SUMIF(売買リスト!$AK:$AK,X14,売買リスト!$Y:$Y)</f>
        <v>0</v>
      </c>
    </row>
    <row r="15" spans="1:25" x14ac:dyDescent="0.45">
      <c r="A15" s="106"/>
      <c r="B15" s="84">
        <v>46035</v>
      </c>
      <c r="C15" s="83">
        <f>SUMIF(売買リスト!AK:AK,B15,売買リスト!Y:Y)</f>
        <v>0</v>
      </c>
      <c r="D15" s="84">
        <v>46066</v>
      </c>
      <c r="E15" s="83">
        <f>SUMIF(売買リスト!AK:AK,D15,売買リスト!Y:Y)</f>
        <v>0</v>
      </c>
      <c r="F15" s="84">
        <v>46094</v>
      </c>
      <c r="G15" s="83">
        <f>SUMIF(売買リスト!AK:AK,F15,売買リスト!Y:Y)</f>
        <v>0</v>
      </c>
      <c r="H15" s="84">
        <v>46125</v>
      </c>
      <c r="I15" s="83">
        <f>SUMIF(売買リスト!AK:AK,H15,売買リスト!Y:Y)</f>
        <v>0</v>
      </c>
      <c r="J15" s="84">
        <v>46155</v>
      </c>
      <c r="K15" s="83">
        <f>SUMIF(売買リスト!AK:AK,J15,売買リスト!Y:Y)</f>
        <v>0</v>
      </c>
      <c r="L15" s="84">
        <v>46186</v>
      </c>
      <c r="M15" s="83">
        <f>SUMIF(売買リスト!AK:AK,L15,売買リスト!Y:Y)</f>
        <v>0</v>
      </c>
      <c r="N15" s="84">
        <v>46216</v>
      </c>
      <c r="O15" s="83">
        <f>SUMIF(売買リスト!AK:AK,N15,売買リスト!Y:Y)</f>
        <v>0</v>
      </c>
      <c r="P15" s="84">
        <v>46247</v>
      </c>
      <c r="Q15" s="83">
        <f>SUMIF(売買リスト!AK:AK,P15,売買リスト!Y:Y)</f>
        <v>0</v>
      </c>
      <c r="R15" s="84">
        <v>46278</v>
      </c>
      <c r="S15" s="83">
        <f>SUMIF(売買リスト!AK:AK,R15,売買リスト!Y:Y)</f>
        <v>0</v>
      </c>
      <c r="T15" s="84">
        <v>46308</v>
      </c>
      <c r="U15" s="83">
        <f>SUMIF(売買リスト!AK:AK,T15,売買リスト!Y:Y)</f>
        <v>0</v>
      </c>
      <c r="V15" s="84">
        <v>46339</v>
      </c>
      <c r="W15" s="83">
        <f>SUMIF(売買リスト!$AK:$AK,V15,売買リスト!$Y:$Y)</f>
        <v>0</v>
      </c>
      <c r="X15" s="84">
        <v>46369</v>
      </c>
      <c r="Y15" s="83">
        <f>SUMIF(売買リスト!$AK:$AK,X15,売買リスト!$Y:$Y)</f>
        <v>0</v>
      </c>
    </row>
    <row r="16" spans="1:25" x14ac:dyDescent="0.45">
      <c r="A16" s="106"/>
      <c r="B16" s="84">
        <v>46036</v>
      </c>
      <c r="C16" s="83">
        <f>SUMIF(売買リスト!AK:AK,B16,売買リスト!Y:Y)</f>
        <v>0</v>
      </c>
      <c r="D16" s="84">
        <v>46067</v>
      </c>
      <c r="E16" s="83">
        <f>SUMIF(売買リスト!AK:AK,D16,売買リスト!Y:Y)</f>
        <v>0</v>
      </c>
      <c r="F16" s="84">
        <v>46095</v>
      </c>
      <c r="G16" s="86">
        <f>SUMIF(売買リスト!AK:AK,F16,売買リスト!Y:Y)</f>
        <v>0</v>
      </c>
      <c r="H16" s="84">
        <v>46126</v>
      </c>
      <c r="I16" s="83">
        <f>SUMIF(売買リスト!AK:AK,H16,売買リスト!Y:Y)</f>
        <v>0</v>
      </c>
      <c r="J16" s="84">
        <v>46156</v>
      </c>
      <c r="K16" s="83">
        <f>SUMIF(売買リスト!AK:AK,J16,売買リスト!Y:Y)</f>
        <v>0</v>
      </c>
      <c r="L16" s="84">
        <v>46187</v>
      </c>
      <c r="M16" s="83">
        <f>SUMIF(売買リスト!AK:AK,L16,売買リスト!Y:Y)</f>
        <v>0</v>
      </c>
      <c r="N16" s="84">
        <v>46217</v>
      </c>
      <c r="O16" s="83">
        <f>SUMIF(売買リスト!AK:AK,N16,売買リスト!Y:Y)</f>
        <v>0</v>
      </c>
      <c r="P16" s="84">
        <v>46248</v>
      </c>
      <c r="Q16" s="83">
        <f>SUMIF(売買リスト!AK:AK,P16,売買リスト!Y:Y)</f>
        <v>0</v>
      </c>
      <c r="R16" s="84">
        <v>46279</v>
      </c>
      <c r="S16" s="83">
        <f>SUMIF(売買リスト!AK:AK,R16,売買リスト!Y:Y)</f>
        <v>0</v>
      </c>
      <c r="T16" s="84">
        <v>46309</v>
      </c>
      <c r="U16" s="83">
        <f>SUMIF(売買リスト!AK:AK,T16,売買リスト!Y:Y)</f>
        <v>0</v>
      </c>
      <c r="V16" s="84">
        <v>46340</v>
      </c>
      <c r="W16" s="83">
        <f>SUMIF(売買リスト!$AK:$AK,V16,売買リスト!$Y:$Y)</f>
        <v>0</v>
      </c>
      <c r="X16" s="84">
        <v>46370</v>
      </c>
      <c r="Y16" s="83">
        <f>SUMIF(売買リスト!$AK:$AK,X16,売買リスト!$Y:$Y)</f>
        <v>0</v>
      </c>
    </row>
    <row r="17" spans="1:25" x14ac:dyDescent="0.45">
      <c r="A17" s="106"/>
      <c r="B17" s="84">
        <v>46037</v>
      </c>
      <c r="C17" s="83">
        <f>SUMIF(売買リスト!AK:AK,B17,売買リスト!Y:Y)</f>
        <v>0</v>
      </c>
      <c r="D17" s="84">
        <v>46068</v>
      </c>
      <c r="E17" s="83">
        <f>SUMIF(売買リスト!AK:AK,D17,売買リスト!Y:Y)</f>
        <v>0</v>
      </c>
      <c r="F17" s="84">
        <v>46096</v>
      </c>
      <c r="G17" s="83">
        <f>SUMIF(売買リスト!AK:AK,F17,売買リスト!Y:Y)</f>
        <v>0</v>
      </c>
      <c r="H17" s="84">
        <v>46127</v>
      </c>
      <c r="I17" s="83">
        <f>SUMIF(売買リスト!AK:AK,H17,売買リスト!Y:Y)</f>
        <v>0</v>
      </c>
      <c r="J17" s="84">
        <v>46157</v>
      </c>
      <c r="K17" s="83">
        <f>SUMIF(売買リスト!AK:AK,J17,売買リスト!Y:Y)</f>
        <v>0</v>
      </c>
      <c r="L17" s="84">
        <v>46188</v>
      </c>
      <c r="M17" s="83">
        <f>SUMIF(売買リスト!AK:AK,L17,売買リスト!Y:Y)</f>
        <v>0</v>
      </c>
      <c r="N17" s="84">
        <v>46218</v>
      </c>
      <c r="O17" s="83">
        <f>SUMIF(売買リスト!AK:AK,N17,売買リスト!Y:Y)</f>
        <v>0</v>
      </c>
      <c r="P17" s="84">
        <v>46249</v>
      </c>
      <c r="Q17" s="83">
        <f>SUMIF(売買リスト!AK:AK,P17,売買リスト!Y:Y)</f>
        <v>0</v>
      </c>
      <c r="R17" s="84">
        <v>46280</v>
      </c>
      <c r="S17" s="83">
        <f>SUMIF(売買リスト!AK:AK,R17,売買リスト!Y:Y)</f>
        <v>0</v>
      </c>
      <c r="T17" s="84">
        <v>46310</v>
      </c>
      <c r="U17" s="83">
        <f>SUMIF(売買リスト!AK:AK,T17,売買リスト!Y:Y)</f>
        <v>0</v>
      </c>
      <c r="V17" s="84">
        <v>46341</v>
      </c>
      <c r="W17" s="83">
        <f>SUMIF(売買リスト!$AK:$AK,V17,売買リスト!$Y:$Y)</f>
        <v>0</v>
      </c>
      <c r="X17" s="84">
        <v>46371</v>
      </c>
      <c r="Y17" s="83">
        <f>SUMIF(売買リスト!$AK:$AK,X17,売買リスト!$Y:$Y)</f>
        <v>0</v>
      </c>
    </row>
    <row r="18" spans="1:25" x14ac:dyDescent="0.45">
      <c r="A18" s="106"/>
      <c r="B18" s="84">
        <v>46038</v>
      </c>
      <c r="C18" s="83">
        <f>SUMIF(売買リスト!AK:AK,B18,売買リスト!Y:Y)</f>
        <v>0</v>
      </c>
      <c r="D18" s="84">
        <v>46069</v>
      </c>
      <c r="E18" s="83">
        <f>SUMIF(売買リスト!AK:AK,D18,売買リスト!Y:Y)</f>
        <v>0</v>
      </c>
      <c r="F18" s="84">
        <v>46097</v>
      </c>
      <c r="G18" s="86">
        <f>SUMIF(売買リスト!AK:AK,F18,売買リスト!Y:Y)</f>
        <v>0</v>
      </c>
      <c r="H18" s="84">
        <v>46128</v>
      </c>
      <c r="I18" s="83">
        <f>SUMIF(売買リスト!AK:AK,H18,売買リスト!Y:Y)</f>
        <v>0</v>
      </c>
      <c r="J18" s="84">
        <v>46158</v>
      </c>
      <c r="K18" s="83">
        <f>SUMIF(売買リスト!AK:AK,J18,売買リスト!Y:Y)</f>
        <v>0</v>
      </c>
      <c r="L18" s="84">
        <v>46189</v>
      </c>
      <c r="M18" s="83">
        <f>SUMIF(売買リスト!AK:AK,L18,売買リスト!Y:Y)</f>
        <v>0</v>
      </c>
      <c r="N18" s="84">
        <v>46219</v>
      </c>
      <c r="O18" s="83">
        <f>SUMIF(売買リスト!AK:AK,N18,売買リスト!Y:Y)</f>
        <v>0</v>
      </c>
      <c r="P18" s="84">
        <v>46250</v>
      </c>
      <c r="Q18" s="83">
        <f>SUMIF(売買リスト!AK:AK,P18,売買リスト!Y:Y)</f>
        <v>0</v>
      </c>
      <c r="R18" s="84">
        <v>46281</v>
      </c>
      <c r="S18" s="83">
        <f>SUMIF(売買リスト!AK:AK,R18,売買リスト!Y:Y)</f>
        <v>0</v>
      </c>
      <c r="T18" s="84">
        <v>46311</v>
      </c>
      <c r="U18" s="83">
        <f>SUMIF(売買リスト!AK:AK,T18,売買リスト!Y:Y)</f>
        <v>0</v>
      </c>
      <c r="V18" s="84">
        <v>46342</v>
      </c>
      <c r="W18" s="83">
        <f>SUMIF(売買リスト!$AK:$AK,V18,売買リスト!$Y:$Y)</f>
        <v>0</v>
      </c>
      <c r="X18" s="84">
        <v>46372</v>
      </c>
      <c r="Y18" s="83">
        <f>SUMIF(売買リスト!$AK:$AK,X18,売買リスト!$Y:$Y)</f>
        <v>0</v>
      </c>
    </row>
    <row r="19" spans="1:25" x14ac:dyDescent="0.45">
      <c r="A19" s="106"/>
      <c r="B19" s="84">
        <v>46039</v>
      </c>
      <c r="C19" s="83">
        <f>SUMIF(売買リスト!AK:AK,B19,売買リスト!Y:Y)</f>
        <v>0</v>
      </c>
      <c r="D19" s="84">
        <v>46070</v>
      </c>
      <c r="E19" s="83">
        <f>SUMIF(売買リスト!AK:AK,D19,売買リスト!Y:Y)</f>
        <v>0</v>
      </c>
      <c r="F19" s="84">
        <v>46098</v>
      </c>
      <c r="G19" s="86">
        <f>SUMIF(売買リスト!AK:AK,F19,売買リスト!Y:Y)</f>
        <v>0</v>
      </c>
      <c r="H19" s="84">
        <v>46129</v>
      </c>
      <c r="I19" s="83">
        <f>SUMIF(売買リスト!AK:AK,H19,売買リスト!Y:Y)</f>
        <v>0</v>
      </c>
      <c r="J19" s="84">
        <v>46159</v>
      </c>
      <c r="K19" s="83">
        <f>SUMIF(売買リスト!AK:AK,J19,売買リスト!Y:Y)</f>
        <v>0</v>
      </c>
      <c r="L19" s="84">
        <v>46190</v>
      </c>
      <c r="M19" s="83">
        <f>SUMIF(売買リスト!AK:AK,L19,売買リスト!Y:Y)</f>
        <v>0</v>
      </c>
      <c r="N19" s="84">
        <v>46220</v>
      </c>
      <c r="O19" s="83">
        <f>SUMIF(売買リスト!AK:AK,N19,売買リスト!Y:Y)</f>
        <v>0</v>
      </c>
      <c r="P19" s="84">
        <v>46251</v>
      </c>
      <c r="Q19" s="83">
        <f>SUMIF(売買リスト!AK:AK,P19,売買リスト!Y:Y)</f>
        <v>0</v>
      </c>
      <c r="R19" s="84">
        <v>46282</v>
      </c>
      <c r="S19" s="83">
        <f>SUMIF(売買リスト!AK:AK,R19,売買リスト!Y:Y)</f>
        <v>0</v>
      </c>
      <c r="T19" s="84">
        <v>46312</v>
      </c>
      <c r="U19" s="83">
        <f>SUMIF(売買リスト!AK:AK,T19,売買リスト!Y:Y)</f>
        <v>0</v>
      </c>
      <c r="V19" s="84">
        <v>46343</v>
      </c>
      <c r="W19" s="83">
        <f>SUMIF(売買リスト!$AK:$AK,V19,売買リスト!$Y:$Y)</f>
        <v>0</v>
      </c>
      <c r="X19" s="84">
        <v>46373</v>
      </c>
      <c r="Y19" s="83">
        <f>SUMIF(売買リスト!$AK:$AK,X19,売買リスト!$Y:$Y)</f>
        <v>0</v>
      </c>
    </row>
    <row r="20" spans="1:25" x14ac:dyDescent="0.45">
      <c r="A20" s="106"/>
      <c r="B20" s="84">
        <v>46040</v>
      </c>
      <c r="C20" s="83">
        <f>SUMIF(売買リスト!AK:AK,B20,売買リスト!Y:Y)</f>
        <v>0</v>
      </c>
      <c r="D20" s="84">
        <v>46071</v>
      </c>
      <c r="E20" s="83">
        <f>SUMIF(売買リスト!AK:AK,D20,売買リスト!Y:Y)</f>
        <v>0</v>
      </c>
      <c r="F20" s="84">
        <v>46099</v>
      </c>
      <c r="G20" s="83">
        <f>SUMIF(売買リスト!AK:AK,F20,売買リスト!Y:Y)</f>
        <v>0</v>
      </c>
      <c r="H20" s="84">
        <v>46130</v>
      </c>
      <c r="I20" s="83">
        <f>SUMIF(売買リスト!AK:AK,H20,売買リスト!Y:Y)</f>
        <v>0</v>
      </c>
      <c r="J20" s="84">
        <v>46160</v>
      </c>
      <c r="K20" s="83">
        <f>SUMIF(売買リスト!AK:AK,J20,売買リスト!Y:Y)</f>
        <v>0</v>
      </c>
      <c r="L20" s="84">
        <v>46191</v>
      </c>
      <c r="M20" s="83">
        <f>SUMIF(売買リスト!AK:AK,L20,売買リスト!Y:Y)</f>
        <v>0</v>
      </c>
      <c r="N20" s="84">
        <v>46221</v>
      </c>
      <c r="O20" s="83">
        <f>SUMIF(売買リスト!AK:AK,N20,売買リスト!Y:Y)</f>
        <v>0</v>
      </c>
      <c r="P20" s="84">
        <v>46252</v>
      </c>
      <c r="Q20" s="83">
        <f>SUMIF(売買リスト!AK:AK,P20,売買リスト!Y:Y)</f>
        <v>0</v>
      </c>
      <c r="R20" s="84">
        <v>46283</v>
      </c>
      <c r="S20" s="83">
        <f>SUMIF(売買リスト!AK:AK,R20,売買リスト!Y:Y)</f>
        <v>0</v>
      </c>
      <c r="T20" s="84">
        <v>46313</v>
      </c>
      <c r="U20" s="83">
        <f>SUMIF(売買リスト!AK:AK,T20,売買リスト!Y:Y)</f>
        <v>0</v>
      </c>
      <c r="V20" s="84">
        <v>46344</v>
      </c>
      <c r="W20" s="83">
        <f>SUMIF(売買リスト!$AK:$AK,V20,売買リスト!$Y:$Y)</f>
        <v>0</v>
      </c>
      <c r="X20" s="84">
        <v>46374</v>
      </c>
      <c r="Y20" s="83">
        <f>SUMIF(売買リスト!$AK:$AK,X20,売買リスト!$Y:$Y)</f>
        <v>0</v>
      </c>
    </row>
    <row r="21" spans="1:25" x14ac:dyDescent="0.45">
      <c r="A21" s="106"/>
      <c r="B21" s="84">
        <v>46041</v>
      </c>
      <c r="C21" s="83">
        <f>SUMIF(売買リスト!AK:AK,B21,売買リスト!Y:Y)</f>
        <v>0</v>
      </c>
      <c r="D21" s="84">
        <v>46072</v>
      </c>
      <c r="E21" s="83">
        <f>SUMIF(売買リスト!AK:AK,D21,売買リスト!Y:Y)</f>
        <v>0</v>
      </c>
      <c r="F21" s="84">
        <v>46100</v>
      </c>
      <c r="G21" s="83">
        <f>SUMIF(売買リスト!AK:AK,F21,売買リスト!Y:Y)</f>
        <v>0</v>
      </c>
      <c r="H21" s="84">
        <v>46131</v>
      </c>
      <c r="I21" s="83">
        <f>SUMIF(売買リスト!AK:AK,H21,売買リスト!Y:Y)</f>
        <v>0</v>
      </c>
      <c r="J21" s="84">
        <v>46161</v>
      </c>
      <c r="K21" s="83">
        <f>SUMIF(売買リスト!AK:AK,J21,売買リスト!Y:Y)</f>
        <v>0</v>
      </c>
      <c r="L21" s="84">
        <v>46192</v>
      </c>
      <c r="M21" s="83">
        <f>SUMIF(売買リスト!AK:AK,L21,売買リスト!Y:Y)</f>
        <v>0</v>
      </c>
      <c r="N21" s="84">
        <v>46222</v>
      </c>
      <c r="O21" s="83">
        <f>SUMIF(売買リスト!AK:AK,N21,売買リスト!Y:Y)</f>
        <v>0</v>
      </c>
      <c r="P21" s="84">
        <v>46253</v>
      </c>
      <c r="Q21" s="83">
        <f>SUMIF(売買リスト!AK:AK,P21,売買リスト!Y:Y)</f>
        <v>0</v>
      </c>
      <c r="R21" s="84">
        <v>46284</v>
      </c>
      <c r="S21" s="83">
        <f>SUMIF(売買リスト!AK:AK,R21,売買リスト!Y:Y)</f>
        <v>0</v>
      </c>
      <c r="T21" s="84">
        <v>46314</v>
      </c>
      <c r="U21" s="83">
        <f>SUMIF(売買リスト!AK:AK,T21,売買リスト!Y:Y)</f>
        <v>0</v>
      </c>
      <c r="V21" s="84">
        <v>46345</v>
      </c>
      <c r="W21" s="83">
        <f>SUMIF(売買リスト!$AK:$AK,V21,売買リスト!$Y:$Y)</f>
        <v>0</v>
      </c>
      <c r="X21" s="84">
        <v>46375</v>
      </c>
      <c r="Y21" s="83">
        <f>SUMIF(売買リスト!$AK:$AK,X21,売買リスト!$Y:$Y)</f>
        <v>0</v>
      </c>
    </row>
    <row r="22" spans="1:25" x14ac:dyDescent="0.45">
      <c r="A22" s="106"/>
      <c r="B22" s="84">
        <v>46042</v>
      </c>
      <c r="C22" s="83">
        <f>SUMIF(売買リスト!AK:AK,B22,売買リスト!Y:Y)</f>
        <v>0</v>
      </c>
      <c r="D22" s="84">
        <v>46073</v>
      </c>
      <c r="E22" s="83">
        <f>SUMIF(売買リスト!AK:AK,D22,売買リスト!Y:Y)</f>
        <v>0</v>
      </c>
      <c r="F22" s="84">
        <v>46101</v>
      </c>
      <c r="G22" s="83">
        <f>SUMIF(売買リスト!AK:AK,F22,売買リスト!Y:Y)</f>
        <v>0</v>
      </c>
      <c r="H22" s="84">
        <v>46132</v>
      </c>
      <c r="I22" s="83">
        <f>SUMIF(売買リスト!AK:AK,H22,売買リスト!Y:Y)</f>
        <v>0</v>
      </c>
      <c r="J22" s="84">
        <v>46162</v>
      </c>
      <c r="K22" s="83">
        <f>SUMIF(売買リスト!AK:AK,J22,売買リスト!Y:Y)</f>
        <v>0</v>
      </c>
      <c r="L22" s="84">
        <v>46193</v>
      </c>
      <c r="M22" s="83">
        <f>SUMIF(売買リスト!AK:AK,L22,売買リスト!Y:Y)</f>
        <v>0</v>
      </c>
      <c r="N22" s="84">
        <v>46223</v>
      </c>
      <c r="O22" s="83">
        <f>SUMIF(売買リスト!AK:AK,N22,売買リスト!Y:Y)</f>
        <v>0</v>
      </c>
      <c r="P22" s="84">
        <v>46254</v>
      </c>
      <c r="Q22" s="83">
        <f>SUMIF(売買リスト!AK:AK,P22,売買リスト!Y:Y)</f>
        <v>0</v>
      </c>
      <c r="R22" s="84">
        <v>46285</v>
      </c>
      <c r="S22" s="83">
        <f>SUMIF(売買リスト!AK:AK,R22,売買リスト!Y:Y)</f>
        <v>0</v>
      </c>
      <c r="T22" s="84">
        <v>46315</v>
      </c>
      <c r="U22" s="83">
        <f>SUMIF(売買リスト!AK:AK,T22,売買リスト!Y:Y)</f>
        <v>0</v>
      </c>
      <c r="V22" s="84">
        <v>46346</v>
      </c>
      <c r="W22" s="83">
        <f>SUMIF(売買リスト!$AK:$AK,V22,売買リスト!$Y:$Y)</f>
        <v>0</v>
      </c>
      <c r="X22" s="84">
        <v>46376</v>
      </c>
      <c r="Y22" s="83">
        <f>SUMIF(売買リスト!$AK:$AK,X22,売買リスト!$Y:$Y)</f>
        <v>0</v>
      </c>
    </row>
    <row r="23" spans="1:25" x14ac:dyDescent="0.45">
      <c r="A23" s="106"/>
      <c r="B23" s="84">
        <v>46043</v>
      </c>
      <c r="C23" s="83">
        <f>SUMIF(売買リスト!AK:AK,B23,売買リスト!Y:Y)</f>
        <v>0</v>
      </c>
      <c r="D23" s="84">
        <v>46074</v>
      </c>
      <c r="E23" s="83">
        <f>SUMIF(売買リスト!AK:AK,D23,売買リスト!Y:Y)</f>
        <v>0</v>
      </c>
      <c r="F23" s="84">
        <v>46102</v>
      </c>
      <c r="G23" s="83">
        <f>SUMIF(売買リスト!AK:AK,F23,売買リスト!Y:Y)</f>
        <v>0</v>
      </c>
      <c r="H23" s="84">
        <v>46133</v>
      </c>
      <c r="I23" s="83">
        <f>SUMIF(売買リスト!AK:AK,H23,売買リスト!Y:Y)</f>
        <v>0</v>
      </c>
      <c r="J23" s="84">
        <v>46163</v>
      </c>
      <c r="K23" s="83">
        <f>SUMIF(売買リスト!AK:AK,J23,売買リスト!Y:Y)</f>
        <v>0</v>
      </c>
      <c r="L23" s="84">
        <v>46194</v>
      </c>
      <c r="M23" s="83">
        <f>SUMIF(売買リスト!AK:AK,L23,売買リスト!Y:Y)</f>
        <v>0</v>
      </c>
      <c r="N23" s="84">
        <v>46224</v>
      </c>
      <c r="O23" s="83">
        <f>SUMIF(売買リスト!AK:AK,N23,売買リスト!Y:Y)</f>
        <v>0</v>
      </c>
      <c r="P23" s="84">
        <v>46255</v>
      </c>
      <c r="Q23" s="83">
        <f>SUMIF(売買リスト!AK:AK,P23,売買リスト!Y:Y)</f>
        <v>0</v>
      </c>
      <c r="R23" s="84">
        <v>46286</v>
      </c>
      <c r="S23" s="83">
        <f>SUMIF(売買リスト!AK:AK,R23,売買リスト!Y:Y)</f>
        <v>0</v>
      </c>
      <c r="T23" s="84">
        <v>46316</v>
      </c>
      <c r="U23" s="83">
        <f>SUMIF(売買リスト!AK:AK,T23,売買リスト!Y:Y)</f>
        <v>0</v>
      </c>
      <c r="V23" s="84">
        <v>46347</v>
      </c>
      <c r="W23" s="83">
        <f>SUMIF(売買リスト!$AK:$AK,V23,売買リスト!$Y:$Y)</f>
        <v>0</v>
      </c>
      <c r="X23" s="84">
        <v>46377</v>
      </c>
      <c r="Y23" s="83">
        <f>SUMIF(売買リスト!$AK:$AK,X23,売買リスト!$Y:$Y)</f>
        <v>0</v>
      </c>
    </row>
    <row r="24" spans="1:25" x14ac:dyDescent="0.45">
      <c r="A24" s="106"/>
      <c r="B24" s="84">
        <v>46044</v>
      </c>
      <c r="C24" s="83">
        <f>SUMIF(売買リスト!AK:AK,B24,売買リスト!Y:Y)</f>
        <v>0</v>
      </c>
      <c r="D24" s="84">
        <v>46075</v>
      </c>
      <c r="E24" s="83">
        <f>SUMIF(売買リスト!AK:AK,D24,売買リスト!Y:Y)</f>
        <v>0</v>
      </c>
      <c r="F24" s="84">
        <v>46103</v>
      </c>
      <c r="G24" s="83">
        <f>SUMIF(売買リスト!AK:AK,F24,売買リスト!Y:Y)</f>
        <v>0</v>
      </c>
      <c r="H24" s="84">
        <v>46134</v>
      </c>
      <c r="I24" s="83">
        <f>SUMIF(売買リスト!AK:AK,H24,売買リスト!Y:Y)</f>
        <v>0</v>
      </c>
      <c r="J24" s="84">
        <v>46164</v>
      </c>
      <c r="K24" s="83">
        <f>SUMIF(売買リスト!AK:AK,J24,売買リスト!Y:Y)</f>
        <v>0</v>
      </c>
      <c r="L24" s="84">
        <v>46195</v>
      </c>
      <c r="M24" s="83">
        <f>SUMIF(売買リスト!AK:AK,L24,売買リスト!Y:Y)</f>
        <v>0</v>
      </c>
      <c r="N24" s="84">
        <v>46225</v>
      </c>
      <c r="O24" s="83">
        <f>SUMIF(売買リスト!AK:AK,N24,売買リスト!Y:Y)</f>
        <v>0</v>
      </c>
      <c r="P24" s="84">
        <v>46256</v>
      </c>
      <c r="Q24" s="83">
        <f>SUMIF(売買リスト!AK:AK,P24,売買リスト!Y:Y)</f>
        <v>0</v>
      </c>
      <c r="R24" s="84">
        <v>46287</v>
      </c>
      <c r="S24" s="83">
        <f>SUMIF(売買リスト!AK:AK,R24,売買リスト!Y:Y)</f>
        <v>0</v>
      </c>
      <c r="T24" s="84">
        <v>46317</v>
      </c>
      <c r="U24" s="83">
        <f>SUMIF(売買リスト!AK:AK,T24,売買リスト!Y:Y)</f>
        <v>0</v>
      </c>
      <c r="V24" s="84">
        <v>46348</v>
      </c>
      <c r="W24" s="83">
        <f>SUMIF(売買リスト!$AK:$AK,V24,売買リスト!$Y:$Y)</f>
        <v>0</v>
      </c>
      <c r="X24" s="84">
        <v>46378</v>
      </c>
      <c r="Y24" s="83">
        <f>SUMIF(売買リスト!$AK:$AK,X24,売買リスト!$Y:$Y)</f>
        <v>0</v>
      </c>
    </row>
    <row r="25" spans="1:25" x14ac:dyDescent="0.45">
      <c r="A25" s="106"/>
      <c r="B25" s="84">
        <v>46045</v>
      </c>
      <c r="C25" s="83">
        <f>SUMIF(売買リスト!AK:AK,B25,売買リスト!Y:Y)</f>
        <v>0</v>
      </c>
      <c r="D25" s="84">
        <v>46076</v>
      </c>
      <c r="E25" s="83">
        <f>SUMIF(売買リスト!AK:AK,D25,売買リスト!Y:Y)</f>
        <v>0</v>
      </c>
      <c r="F25" s="84">
        <v>46104</v>
      </c>
      <c r="G25" s="83">
        <f>SUMIF(売買リスト!AK:AK,F25,売買リスト!Y:Y)</f>
        <v>0</v>
      </c>
      <c r="H25" s="84">
        <v>46135</v>
      </c>
      <c r="I25" s="83">
        <f>SUMIF(売買リスト!AK:AK,H25,売買リスト!Y:Y)</f>
        <v>0</v>
      </c>
      <c r="J25" s="84">
        <v>46165</v>
      </c>
      <c r="K25" s="83">
        <f>SUMIF(売買リスト!AK:AK,J25,売買リスト!Y:Y)</f>
        <v>0</v>
      </c>
      <c r="L25" s="84">
        <v>46196</v>
      </c>
      <c r="M25" s="83">
        <f>SUMIF(売買リスト!AK:AK,L25,売買リスト!Y:Y)</f>
        <v>0</v>
      </c>
      <c r="N25" s="84">
        <v>46226</v>
      </c>
      <c r="O25" s="83">
        <f>SUMIF(売買リスト!AK:AK,N25,売買リスト!Y:Y)</f>
        <v>0</v>
      </c>
      <c r="P25" s="84">
        <v>46257</v>
      </c>
      <c r="Q25" s="83">
        <f>SUMIF(売買リスト!AK:AK,P25,売買リスト!Y:Y)</f>
        <v>0</v>
      </c>
      <c r="R25" s="84">
        <v>46288</v>
      </c>
      <c r="S25" s="83">
        <f>SUMIF(売買リスト!AK:AK,R25,売買リスト!Y:Y)</f>
        <v>0</v>
      </c>
      <c r="T25" s="84">
        <v>46318</v>
      </c>
      <c r="U25" s="83">
        <f>SUMIF(売買リスト!AK:AK,T25,売買リスト!Y:Y)</f>
        <v>0</v>
      </c>
      <c r="V25" s="84">
        <v>46349</v>
      </c>
      <c r="W25" s="83">
        <f>SUMIF(売買リスト!$AK:$AK,V25,売買リスト!$Y:$Y)</f>
        <v>0</v>
      </c>
      <c r="X25" s="84">
        <v>46379</v>
      </c>
      <c r="Y25" s="83">
        <f>SUMIF(売買リスト!$AK:$AK,X25,売買リスト!$Y:$Y)</f>
        <v>0</v>
      </c>
    </row>
    <row r="26" spans="1:25" x14ac:dyDescent="0.45">
      <c r="A26" s="106"/>
      <c r="B26" s="84">
        <v>46046</v>
      </c>
      <c r="C26" s="83">
        <f>SUMIF(売買リスト!AK:AK,B26,売買リスト!Y:Y)</f>
        <v>0</v>
      </c>
      <c r="D26" s="84">
        <v>46077</v>
      </c>
      <c r="E26" s="83">
        <f>SUMIF(売買リスト!AK:AK,D26,売買リスト!Y:Y)</f>
        <v>0</v>
      </c>
      <c r="F26" s="84">
        <v>46105</v>
      </c>
      <c r="G26" s="83">
        <f>SUMIF(売買リスト!AK:AK,F26,売買リスト!Y:Y)</f>
        <v>0</v>
      </c>
      <c r="H26" s="84">
        <v>46136</v>
      </c>
      <c r="I26" s="83">
        <f>SUMIF(売買リスト!AK:AK,H26,売買リスト!Y:Y)</f>
        <v>0</v>
      </c>
      <c r="J26" s="84">
        <v>46166</v>
      </c>
      <c r="K26" s="83">
        <f>SUMIF(売買リスト!AK:AK,J26,売買リスト!Y:Y)</f>
        <v>0</v>
      </c>
      <c r="L26" s="84">
        <v>46197</v>
      </c>
      <c r="M26" s="83">
        <f>SUMIF(売買リスト!AK:AK,L26,売買リスト!Y:Y)</f>
        <v>0</v>
      </c>
      <c r="N26" s="84">
        <v>46227</v>
      </c>
      <c r="O26" s="83">
        <f>SUMIF(売買リスト!AK:AK,N26,売買リスト!Y:Y)</f>
        <v>0</v>
      </c>
      <c r="P26" s="84">
        <v>46258</v>
      </c>
      <c r="Q26" s="83">
        <f>SUMIF(売買リスト!AK:AK,P26,売買リスト!Y:Y)</f>
        <v>0</v>
      </c>
      <c r="R26" s="84">
        <v>46289</v>
      </c>
      <c r="S26" s="83">
        <f>SUMIF(売買リスト!AK:AK,R26,売買リスト!Y:Y)</f>
        <v>0</v>
      </c>
      <c r="T26" s="84">
        <v>46319</v>
      </c>
      <c r="U26" s="83">
        <f>SUMIF(売買リスト!AK:AK,T26,売買リスト!Y:Y)</f>
        <v>0</v>
      </c>
      <c r="V26" s="84">
        <v>46350</v>
      </c>
      <c r="W26" s="83">
        <f>SUMIF(売買リスト!$AK:$AK,V26,売買リスト!$Y:$Y)</f>
        <v>0</v>
      </c>
      <c r="X26" s="84">
        <v>46380</v>
      </c>
      <c r="Y26" s="83">
        <f>SUMIF(売買リスト!$AK:$AK,X26,売買リスト!$Y:$Y)</f>
        <v>0</v>
      </c>
    </row>
    <row r="27" spans="1:25" x14ac:dyDescent="0.45">
      <c r="A27" s="106"/>
      <c r="B27" s="84">
        <v>46047</v>
      </c>
      <c r="C27" s="83">
        <f>SUMIF(売買リスト!AK:AK,B27,売買リスト!Y:Y)</f>
        <v>0</v>
      </c>
      <c r="D27" s="84">
        <v>46078</v>
      </c>
      <c r="E27" s="83">
        <f>SUMIF(売買リスト!AK:AK,D27,売買リスト!Y:Y)</f>
        <v>0</v>
      </c>
      <c r="F27" s="84">
        <v>46106</v>
      </c>
      <c r="G27" s="83">
        <f>SUMIF(売買リスト!AK:AK,F27,売買リスト!Y:Y)</f>
        <v>0</v>
      </c>
      <c r="H27" s="84">
        <v>46137</v>
      </c>
      <c r="I27" s="83">
        <f>SUMIF(売買リスト!AK:AK,H27,売買リスト!Y:Y)</f>
        <v>0</v>
      </c>
      <c r="J27" s="84">
        <v>46167</v>
      </c>
      <c r="K27" s="83">
        <f>SUMIF(売買リスト!AK:AK,J27,売買リスト!Y:Y)</f>
        <v>0</v>
      </c>
      <c r="L27" s="84">
        <v>46198</v>
      </c>
      <c r="M27" s="83">
        <f>SUMIF(売買リスト!AK:AK,L27,売買リスト!Y:Y)</f>
        <v>0</v>
      </c>
      <c r="N27" s="84">
        <v>46228</v>
      </c>
      <c r="O27" s="83">
        <f>SUMIF(売買リスト!AK:AK,N27,売買リスト!Y:Y)</f>
        <v>0</v>
      </c>
      <c r="P27" s="84">
        <v>46259</v>
      </c>
      <c r="Q27" s="83">
        <f>SUMIF(売買リスト!AK:AK,P27,売買リスト!Y:Y)</f>
        <v>0</v>
      </c>
      <c r="R27" s="84">
        <v>46290</v>
      </c>
      <c r="S27" s="83">
        <f>SUMIF(売買リスト!AK:AK,R27,売買リスト!Y:Y)</f>
        <v>0</v>
      </c>
      <c r="T27" s="84">
        <v>46320</v>
      </c>
      <c r="U27" s="83">
        <f>SUMIF(売買リスト!AK:AK,T27,売買リスト!Y:Y)</f>
        <v>0</v>
      </c>
      <c r="V27" s="84">
        <v>46351</v>
      </c>
      <c r="W27" s="83">
        <f>SUMIF(売買リスト!$AK:$AK,V27,売買リスト!$Y:$Y)</f>
        <v>0</v>
      </c>
      <c r="X27" s="84">
        <v>46381</v>
      </c>
      <c r="Y27" s="83">
        <f>SUMIF(売買リスト!$AK:$AK,X27,売買リスト!$Y:$Y)</f>
        <v>0</v>
      </c>
    </row>
    <row r="28" spans="1:25" x14ac:dyDescent="0.45">
      <c r="A28" s="106"/>
      <c r="B28" s="84">
        <v>46048</v>
      </c>
      <c r="C28" s="83">
        <f>SUMIF(売買リスト!AK:AK,B28,売買リスト!Y:Y)</f>
        <v>0</v>
      </c>
      <c r="D28" s="84">
        <v>46079</v>
      </c>
      <c r="E28" s="83">
        <f>SUMIF(売買リスト!AK:AK,D28,売買リスト!Y:Y)</f>
        <v>0</v>
      </c>
      <c r="F28" s="84">
        <v>46107</v>
      </c>
      <c r="G28" s="83">
        <f>SUMIF(売買リスト!AK:AK,F28,売買リスト!Y:Y)</f>
        <v>0</v>
      </c>
      <c r="H28" s="84">
        <v>46138</v>
      </c>
      <c r="I28" s="83">
        <f>SUMIF(売買リスト!AK:AK,H28,売買リスト!Y:Y)</f>
        <v>0</v>
      </c>
      <c r="J28" s="84">
        <v>46168</v>
      </c>
      <c r="K28" s="83">
        <f>SUMIF(売買リスト!AK:AK,J28,売買リスト!Y:Y)</f>
        <v>0</v>
      </c>
      <c r="L28" s="84">
        <v>46199</v>
      </c>
      <c r="M28" s="83">
        <f>SUMIF(売買リスト!AK:AK,L28,売買リスト!Y:Y)</f>
        <v>0</v>
      </c>
      <c r="N28" s="84">
        <v>46229</v>
      </c>
      <c r="O28" s="83">
        <f>SUMIF(売買リスト!AK:AK,N28,売買リスト!Y:Y)</f>
        <v>0</v>
      </c>
      <c r="P28" s="84">
        <v>46260</v>
      </c>
      <c r="Q28" s="83">
        <f>SUMIF(売買リスト!AK:AK,P28,売買リスト!Y:Y)</f>
        <v>0</v>
      </c>
      <c r="R28" s="84">
        <v>46291</v>
      </c>
      <c r="S28" s="83">
        <f>SUMIF(売買リスト!AK:AK,R28,売買リスト!Y:Y)</f>
        <v>0</v>
      </c>
      <c r="T28" s="84">
        <v>46321</v>
      </c>
      <c r="U28" s="83">
        <f>SUMIF(売買リスト!AK:AK,T28,売買リスト!Y:Y)</f>
        <v>0</v>
      </c>
      <c r="V28" s="84">
        <v>46352</v>
      </c>
      <c r="W28" s="83">
        <f>SUMIF(売買リスト!$AK:$AK,V28,売買リスト!$Y:$Y)</f>
        <v>0</v>
      </c>
      <c r="X28" s="84">
        <v>46382</v>
      </c>
      <c r="Y28" s="83">
        <f>SUMIF(売買リスト!$AK:$AK,X28,売買リスト!$Y:$Y)</f>
        <v>0</v>
      </c>
    </row>
    <row r="29" spans="1:25" x14ac:dyDescent="0.45">
      <c r="A29" s="106"/>
      <c r="B29" s="84">
        <v>46049</v>
      </c>
      <c r="C29" s="83">
        <f>SUMIF(売買リスト!AK:AK,B29,売買リスト!Y:Y)</f>
        <v>0</v>
      </c>
      <c r="D29" s="84">
        <v>46080</v>
      </c>
      <c r="E29" s="83">
        <f>SUMIF(売買リスト!AK:AK,D29,売買リスト!Y:Y)</f>
        <v>0</v>
      </c>
      <c r="F29" s="84">
        <v>46108</v>
      </c>
      <c r="G29" s="83">
        <f>SUMIF(売買リスト!AK:AK,F29,売買リスト!Y:Y)</f>
        <v>0</v>
      </c>
      <c r="H29" s="84">
        <v>46139</v>
      </c>
      <c r="I29" s="83">
        <f>SUMIF(売買リスト!AK:AK,H29,売買リスト!Y:Y)</f>
        <v>0</v>
      </c>
      <c r="J29" s="84">
        <v>46169</v>
      </c>
      <c r="K29" s="83">
        <f>SUMIF(売買リスト!AK:AK,J29,売買リスト!Y:Y)</f>
        <v>0</v>
      </c>
      <c r="L29" s="84">
        <v>46200</v>
      </c>
      <c r="M29" s="83">
        <f>SUMIF(売買リスト!AK:AK,L29,売買リスト!Y:Y)</f>
        <v>0</v>
      </c>
      <c r="N29" s="84">
        <v>46230</v>
      </c>
      <c r="O29" s="83">
        <f>SUMIF(売買リスト!AK:AK,N29,売買リスト!Y:Y)</f>
        <v>0</v>
      </c>
      <c r="P29" s="84">
        <v>46261</v>
      </c>
      <c r="Q29" s="83">
        <f>SUMIF(売買リスト!AK:AK,P29,売買リスト!Y:Y)</f>
        <v>0</v>
      </c>
      <c r="R29" s="84">
        <v>46292</v>
      </c>
      <c r="S29" s="83">
        <f>SUMIF(売買リスト!AK:AK,R29,売買リスト!Y:Y)</f>
        <v>0</v>
      </c>
      <c r="T29" s="84">
        <v>46322</v>
      </c>
      <c r="U29" s="83">
        <f>SUMIF(売買リスト!AK:AK,T29,売買リスト!Y:Y)</f>
        <v>0</v>
      </c>
      <c r="V29" s="84">
        <v>46353</v>
      </c>
      <c r="W29" s="83">
        <f>SUMIF(売買リスト!$AK:$AK,V29,売買リスト!$Y:$Y)</f>
        <v>0</v>
      </c>
      <c r="X29" s="84">
        <v>46383</v>
      </c>
      <c r="Y29" s="83">
        <f>SUMIF(売買リスト!$AK:$AK,X29,売買リスト!$Y:$Y)</f>
        <v>0</v>
      </c>
    </row>
    <row r="30" spans="1:25" x14ac:dyDescent="0.45">
      <c r="A30" s="106"/>
      <c r="B30" s="84">
        <v>46050</v>
      </c>
      <c r="C30" s="83">
        <f>SUMIF(売買リスト!AK:AK,B30,売買リスト!Y:Y)</f>
        <v>0</v>
      </c>
      <c r="D30" s="84">
        <v>46081</v>
      </c>
      <c r="E30" s="83">
        <f>SUMIF(売買リスト!AK:AK,D30,売買リスト!Y:Y)</f>
        <v>0</v>
      </c>
      <c r="F30" s="84">
        <v>46109</v>
      </c>
      <c r="G30" s="83">
        <f>SUMIF(売買リスト!AK:AK,F30,売買リスト!Y:Y)</f>
        <v>0</v>
      </c>
      <c r="H30" s="84">
        <v>46140</v>
      </c>
      <c r="I30" s="83">
        <f>SUMIF(売買リスト!AK:AK,H30,売買リスト!Y:Y)</f>
        <v>0</v>
      </c>
      <c r="J30" s="84">
        <v>46170</v>
      </c>
      <c r="K30" s="83">
        <f>SUMIF(売買リスト!AK:AK,J30,売買リスト!Y:Y)</f>
        <v>0</v>
      </c>
      <c r="L30" s="84">
        <v>46201</v>
      </c>
      <c r="M30" s="83">
        <f>SUMIF(売買リスト!AK:AK,L30,売買リスト!Y:Y)</f>
        <v>0</v>
      </c>
      <c r="N30" s="84">
        <v>46231</v>
      </c>
      <c r="O30" s="83">
        <f>SUMIF(売買リスト!AK:AK,N30,売買リスト!Y:Y)</f>
        <v>0</v>
      </c>
      <c r="P30" s="84">
        <v>46262</v>
      </c>
      <c r="Q30" s="83">
        <f>SUMIF(売買リスト!AK:AK,P30,売買リスト!Y:Y)</f>
        <v>0</v>
      </c>
      <c r="R30" s="84">
        <v>46293</v>
      </c>
      <c r="S30" s="83">
        <f>SUMIF(売買リスト!AK:AK,R30,売買リスト!Y:Y)</f>
        <v>0</v>
      </c>
      <c r="T30" s="84">
        <v>46323</v>
      </c>
      <c r="U30" s="83">
        <f>SUMIF(売買リスト!AK:AK,T30,売買リスト!Y:Y)</f>
        <v>0</v>
      </c>
      <c r="V30" s="84">
        <v>46354</v>
      </c>
      <c r="W30" s="83">
        <f>SUMIF(売買リスト!$AK:$AK,V30,売買リスト!$Y:$Y)</f>
        <v>0</v>
      </c>
      <c r="X30" s="84">
        <v>46384</v>
      </c>
      <c r="Y30" s="83">
        <f>SUMIF(売買リスト!$AK:$AK,X30,売買リスト!$Y:$Y)</f>
        <v>0</v>
      </c>
    </row>
    <row r="31" spans="1:25" x14ac:dyDescent="0.45">
      <c r="A31" s="106"/>
      <c r="B31" s="84">
        <v>46051</v>
      </c>
      <c r="C31" s="83">
        <f>SUMIF(売買リスト!AK:AK,B31,売買リスト!Y:Y)</f>
        <v>0</v>
      </c>
      <c r="D31" s="84"/>
      <c r="E31" s="83"/>
      <c r="F31" s="84">
        <v>46110</v>
      </c>
      <c r="G31" s="83">
        <f>SUMIF(売買リスト!AK:AK,F31,売買リスト!Y:Y)</f>
        <v>0</v>
      </c>
      <c r="H31" s="84">
        <v>46141</v>
      </c>
      <c r="I31" s="83">
        <f>SUMIF(売買リスト!AK:AK,H31,売買リスト!Y:Y)</f>
        <v>0</v>
      </c>
      <c r="J31" s="84">
        <v>46171</v>
      </c>
      <c r="K31" s="83">
        <f>SUMIF(売買リスト!AK:AK,J31,売買リスト!Y:Y)</f>
        <v>0</v>
      </c>
      <c r="L31" s="84">
        <v>46202</v>
      </c>
      <c r="M31" s="83">
        <f>SUMIF(売買リスト!AK:AK,L31,売買リスト!Y:Y)</f>
        <v>0</v>
      </c>
      <c r="N31" s="84">
        <v>46232</v>
      </c>
      <c r="O31" s="83">
        <f>SUMIF(売買リスト!AK:AK,N31,売買リスト!Y:Y)</f>
        <v>0</v>
      </c>
      <c r="P31" s="84">
        <v>46263</v>
      </c>
      <c r="Q31" s="83">
        <f>SUMIF(売買リスト!AK:AK,P31,売買リスト!Y:Y)</f>
        <v>0</v>
      </c>
      <c r="R31" s="84">
        <v>46294</v>
      </c>
      <c r="S31" s="83">
        <f>SUMIF(売買リスト!AK:AK,R31,売買リスト!Y:Y)</f>
        <v>0</v>
      </c>
      <c r="T31" s="84">
        <v>46324</v>
      </c>
      <c r="U31" s="83">
        <f>SUMIF(売買リスト!AK:AK,T31,売買リスト!Y:Y)</f>
        <v>0</v>
      </c>
      <c r="V31" s="84">
        <v>46355</v>
      </c>
      <c r="W31" s="83">
        <f>SUMIF(売買リスト!$AK:$AK,V31,売買リスト!$Y:$Y)</f>
        <v>0</v>
      </c>
      <c r="X31" s="84">
        <v>46385</v>
      </c>
      <c r="Y31" s="83">
        <f>SUMIF(売買リスト!$AK:$AK,X31,売買リスト!$Y:$Y)</f>
        <v>0</v>
      </c>
    </row>
    <row r="32" spans="1:25" x14ac:dyDescent="0.45">
      <c r="A32" s="106"/>
      <c r="B32" s="84">
        <v>46052</v>
      </c>
      <c r="C32" s="83">
        <f>SUMIF(売買リスト!AK:AK,B32,売買リスト!Y:Y)</f>
        <v>0</v>
      </c>
      <c r="E32" s="83"/>
      <c r="F32" s="84">
        <v>46111</v>
      </c>
      <c r="G32" s="83">
        <f>SUMIF(売買リスト!AK:AK,F32,売買リスト!Y:Y)</f>
        <v>0</v>
      </c>
      <c r="H32" s="84">
        <v>46142</v>
      </c>
      <c r="I32" s="83">
        <f>SUMIF(売買リスト!AK:AK,H32,売買リスト!Y:Y)</f>
        <v>0</v>
      </c>
      <c r="J32" s="84">
        <v>46172</v>
      </c>
      <c r="K32" s="83">
        <f>SUMIF(売買リスト!AK:AK,J32,売買リスト!Y:Y)</f>
        <v>0</v>
      </c>
      <c r="L32" s="84">
        <v>46203</v>
      </c>
      <c r="M32" s="83">
        <f>SUMIF(売買リスト!AK:AK,L32,売買リスト!Y:Y)</f>
        <v>0</v>
      </c>
      <c r="N32" s="84">
        <v>46233</v>
      </c>
      <c r="O32" s="83">
        <f>SUMIF(売買リスト!AK:AK,N32,売買リスト!Y:Y)</f>
        <v>0</v>
      </c>
      <c r="P32" s="84">
        <v>46264</v>
      </c>
      <c r="Q32" s="83">
        <f>SUMIF(売買リスト!AK:AK,P32,売買リスト!Y:Y)</f>
        <v>0</v>
      </c>
      <c r="R32" s="84">
        <v>46295</v>
      </c>
      <c r="S32" s="83">
        <f>SUMIF(売買リスト!AK:AK,R32,売買リスト!Y:Y)</f>
        <v>0</v>
      </c>
      <c r="T32" s="84">
        <v>46325</v>
      </c>
      <c r="U32" s="83">
        <f>SUMIF(売買リスト!AK:AK,T32,売買リスト!Y:Y)</f>
        <v>0</v>
      </c>
      <c r="V32" s="84">
        <v>46356</v>
      </c>
      <c r="W32" s="83">
        <f>SUMIF(売買リスト!$AK:$AK,V32,売買リスト!$Y:$Y)</f>
        <v>0</v>
      </c>
      <c r="X32" s="84">
        <v>46386</v>
      </c>
      <c r="Y32" s="83">
        <f>SUMIF(売買リスト!$AK:$AK,X32,売買リスト!$Y:$Y)</f>
        <v>0</v>
      </c>
    </row>
    <row r="33" spans="1:27" x14ac:dyDescent="0.45">
      <c r="A33" s="106"/>
      <c r="B33" s="84">
        <v>46053</v>
      </c>
      <c r="C33" s="83">
        <f>SUMIF(売買リスト!AK:AK,B33,売買リスト!Y:Y)</f>
        <v>0</v>
      </c>
      <c r="E33" s="83"/>
      <c r="F33" s="84">
        <v>46112</v>
      </c>
      <c r="G33" s="83">
        <f>SUMIF(売買リスト!AK:AK,F33,売買リスト!Y:Y)</f>
        <v>0</v>
      </c>
      <c r="H33" s="84"/>
      <c r="I33" s="83"/>
      <c r="J33" s="84">
        <v>46173</v>
      </c>
      <c r="K33" s="83">
        <f>SUMIF(売買リスト!AK:AK,J33,売買リスト!Y:Y)</f>
        <v>0</v>
      </c>
      <c r="L33" s="84"/>
      <c r="M33" s="83"/>
      <c r="N33" s="84">
        <v>46234</v>
      </c>
      <c r="O33" s="83">
        <f>SUMIF(売買リスト!AK:AK,N33,売買リスト!Y:Y)</f>
        <v>0</v>
      </c>
      <c r="P33" s="84">
        <v>46265</v>
      </c>
      <c r="Q33" s="83">
        <f>SUMIF(売買リスト!AK:AK,P33,売買リスト!Y:Y)</f>
        <v>0</v>
      </c>
      <c r="R33" s="84"/>
      <c r="S33" s="83"/>
      <c r="T33" s="84">
        <v>46326</v>
      </c>
      <c r="U33" s="83">
        <f>SUMIF(売買リスト!AK:AK,T33,売買リスト!Y:Y)</f>
        <v>0</v>
      </c>
      <c r="W33" s="83"/>
      <c r="X33" s="84">
        <v>46387</v>
      </c>
      <c r="Y33" s="83">
        <f>SUMIF(売買リスト!$AK:$AK,X33,売買リスト!$Y:$Y)</f>
        <v>0</v>
      </c>
    </row>
    <row r="34" spans="1:27" x14ac:dyDescent="0.45">
      <c r="A34" s="106"/>
      <c r="B34" s="82" t="s">
        <v>86</v>
      </c>
      <c r="C34" s="85">
        <f>SUM(C3:C33)</f>
        <v>0</v>
      </c>
      <c r="D34" s="82" t="s">
        <v>86</v>
      </c>
      <c r="E34" s="85">
        <f>SUM(E3:E33)</f>
        <v>0</v>
      </c>
      <c r="F34" s="82" t="s">
        <v>86</v>
      </c>
      <c r="G34" s="85">
        <f>SUM(G3:G33)</f>
        <v>0</v>
      </c>
      <c r="H34" s="82" t="s">
        <v>86</v>
      </c>
      <c r="I34" s="85">
        <f>SUM(I3:I33)</f>
        <v>0</v>
      </c>
      <c r="J34" s="82" t="s">
        <v>86</v>
      </c>
      <c r="K34" s="85">
        <f>SUM(K3:K33)</f>
        <v>0</v>
      </c>
      <c r="L34" s="82" t="s">
        <v>86</v>
      </c>
      <c r="M34" s="85">
        <f>SUM(M3:M33)</f>
        <v>0</v>
      </c>
      <c r="N34" s="82" t="s">
        <v>86</v>
      </c>
      <c r="O34" s="85">
        <f>SUM(O3:O33)</f>
        <v>0</v>
      </c>
      <c r="P34" s="82" t="s">
        <v>86</v>
      </c>
      <c r="Q34" s="85">
        <f>SUM(Q3:Q33)</f>
        <v>0</v>
      </c>
      <c r="R34" s="82" t="s">
        <v>86</v>
      </c>
      <c r="S34" s="85">
        <f>SUM(S3:S33)</f>
        <v>0</v>
      </c>
      <c r="T34" s="82" t="s">
        <v>86</v>
      </c>
      <c r="U34" s="85">
        <f>SUM(U3:U33)</f>
        <v>0</v>
      </c>
      <c r="V34" s="82" t="s">
        <v>86</v>
      </c>
      <c r="W34" s="85">
        <f>SUM(W3:W33)</f>
        <v>0</v>
      </c>
      <c r="X34" s="82" t="s">
        <v>86</v>
      </c>
      <c r="Y34" s="85">
        <f>SUM(Y3:Y33)</f>
        <v>0</v>
      </c>
      <c r="Z34" s="85">
        <f>C34+E34+G34+I34+K34+M34+O34+Q34+S34+U34+W34+Y34</f>
        <v>0</v>
      </c>
    </row>
    <row r="35" spans="1:27" x14ac:dyDescent="0.45">
      <c r="A35" s="106"/>
      <c r="B35" s="82" t="s">
        <v>93</v>
      </c>
      <c r="C35" s="85">
        <f>AVERAGE(C3:C33)</f>
        <v>0</v>
      </c>
      <c r="D35" s="85"/>
      <c r="E35" s="85">
        <f>AVERAGE(E3:E33)</f>
        <v>0</v>
      </c>
      <c r="G35" s="85">
        <f>AVERAGE(G3:G33)</f>
        <v>0</v>
      </c>
      <c r="I35" s="85">
        <f>AVERAGE(I3:I33)</f>
        <v>0</v>
      </c>
      <c r="K35" s="85">
        <f>AVERAGE(K3:K33)</f>
        <v>0</v>
      </c>
      <c r="M35" s="85">
        <f>AVERAGE(M3:M33)</f>
        <v>0</v>
      </c>
      <c r="O35" s="85">
        <f>AVERAGE(O3:O33)</f>
        <v>0</v>
      </c>
      <c r="Q35" s="85">
        <f>AVERAGE(Q3:Q33)</f>
        <v>0</v>
      </c>
      <c r="S35" s="85">
        <f>AVERAGE(S3:S33)</f>
        <v>0</v>
      </c>
      <c r="U35" s="85">
        <f>AVERAGE(U3:U33)</f>
        <v>0</v>
      </c>
      <c r="W35" s="85">
        <f>AVERAGE(W3:W33)</f>
        <v>0</v>
      </c>
      <c r="Y35" s="85">
        <f>AVERAGE(Y3:Y33)</f>
        <v>0</v>
      </c>
      <c r="AA35" s="85"/>
    </row>
  </sheetData>
  <mergeCells count="13">
    <mergeCell ref="N2:O2"/>
    <mergeCell ref="X2:Y2"/>
    <mergeCell ref="V2:W2"/>
    <mergeCell ref="T2:U2"/>
    <mergeCell ref="R2:S2"/>
    <mergeCell ref="P2:Q2"/>
    <mergeCell ref="A3:A35"/>
    <mergeCell ref="L2:M2"/>
    <mergeCell ref="J2:K2"/>
    <mergeCell ref="H2:I2"/>
    <mergeCell ref="F2:G2"/>
    <mergeCell ref="D2:E2"/>
    <mergeCell ref="B2:C2"/>
  </mergeCells>
  <phoneticPr fontId="2"/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132432-953F-4573-A027-50B116751896}">
  <sheetPr codeName="Sheet3"/>
  <dimension ref="B1:BA53"/>
  <sheetViews>
    <sheetView zoomScale="70" zoomScaleNormal="70" workbookViewId="0">
      <pane xSplit="6" ySplit="3" topLeftCell="AF4" activePane="bottomRight" state="frozen"/>
      <selection pane="topRight" activeCell="G1" sqref="G1"/>
      <selection pane="bottomLeft" activeCell="A4" sqref="A4"/>
      <selection pane="bottomRight" activeCell="AN9" sqref="AN9"/>
    </sheetView>
  </sheetViews>
  <sheetFormatPr defaultColWidth="9" defaultRowHeight="15" x14ac:dyDescent="0.45"/>
  <cols>
    <col min="1" max="1" width="2.19921875" style="10" customWidth="1"/>
    <col min="2" max="2" width="7.5" style="11" bestFit="1" customWidth="1"/>
    <col min="3" max="3" width="12.09765625" style="10" customWidth="1"/>
    <col min="4" max="4" width="18" style="49" bestFit="1" customWidth="1"/>
    <col min="5" max="5" width="20.69921875" style="72" bestFit="1" customWidth="1"/>
    <col min="6" max="6" width="58.3984375" style="11" customWidth="1"/>
    <col min="7" max="7" width="14.5" style="10" customWidth="1"/>
    <col min="8" max="8" width="9.59765625" style="7" customWidth="1"/>
    <col min="9" max="9" width="8.5" style="7" customWidth="1"/>
    <col min="10" max="12" width="9.09765625" style="10" customWidth="1"/>
    <col min="13" max="14" width="9.09765625" style="7" customWidth="1"/>
    <col min="15" max="16" width="9.59765625" style="7" customWidth="1"/>
    <col min="17" max="17" width="8.19921875" style="10" customWidth="1"/>
    <col min="18" max="18" width="9.09765625" style="10" customWidth="1"/>
    <col min="19" max="19" width="9.19921875" style="13" customWidth="1"/>
    <col min="20" max="20" width="12.69921875" style="35" customWidth="1"/>
    <col min="21" max="21" width="8.3984375" style="36" customWidth="1"/>
    <col min="22" max="22" width="12.69921875" style="64" customWidth="1"/>
    <col min="23" max="23" width="5.59765625" style="53" customWidth="1"/>
    <col min="24" max="24" width="11.5" style="13" customWidth="1"/>
    <col min="25" max="25" width="11.19921875" style="4" customWidth="1"/>
    <col min="26" max="26" width="9.09765625" style="4" customWidth="1"/>
    <col min="27" max="27" width="9.09765625" style="13" customWidth="1"/>
    <col min="28" max="28" width="9.09765625" style="33" customWidth="1"/>
    <col min="29" max="30" width="9.09765625" style="13" customWidth="1"/>
    <col min="31" max="31" width="9.09765625" style="13" hidden="1" customWidth="1"/>
    <col min="32" max="33" width="10.09765625" style="7" customWidth="1"/>
    <col min="34" max="34" width="9.09765625" style="10" customWidth="1"/>
    <col min="35" max="35" width="9.3984375" style="10" customWidth="1"/>
    <col min="36" max="36" width="13.09765625" style="28" customWidth="1"/>
    <col min="37" max="38" width="12.69921875" style="15" customWidth="1"/>
    <col min="39" max="39" width="10.09765625" style="18" customWidth="1"/>
    <col min="40" max="40" width="8.5" style="16" customWidth="1"/>
    <col min="41" max="41" width="13" style="30" customWidth="1"/>
    <col min="42" max="42" width="4.59765625" style="11" customWidth="1"/>
    <col min="43" max="43" width="8.59765625" style="40" customWidth="1"/>
    <col min="44" max="44" width="14.09765625" style="19" customWidth="1"/>
    <col min="45" max="45" width="14.09765625" style="41" customWidth="1"/>
    <col min="46" max="46" width="11.5" style="41" customWidth="1"/>
    <col min="47" max="47" width="9.09765625" style="41" bestFit="1" customWidth="1"/>
    <col min="48" max="48" width="9.09765625" style="11" customWidth="1"/>
    <col min="49" max="49" width="9.09765625" style="10" bestFit="1" customWidth="1"/>
    <col min="50" max="50" width="10" style="10" bestFit="1" customWidth="1"/>
    <col min="51" max="52" width="10" style="10" customWidth="1"/>
    <col min="53" max="53" width="9.09765625" style="10" bestFit="1" customWidth="1"/>
    <col min="54" max="16384" width="9" style="10"/>
  </cols>
  <sheetData>
    <row r="1" spans="2:53" s="21" customFormat="1" ht="15.75" customHeight="1" x14ac:dyDescent="0.45">
      <c r="B1" s="69"/>
      <c r="D1" s="29"/>
      <c r="E1" s="11"/>
      <c r="F1" s="54"/>
      <c r="G1" s="42"/>
      <c r="H1" s="43">
        <f>SUBTOTAL(9,H4:H64416)</f>
        <v>0</v>
      </c>
      <c r="I1" s="43">
        <f>SUBTOTAL(9,I4:I64416)</f>
        <v>0</v>
      </c>
      <c r="J1" s="43">
        <f>SUBTOTAL(9,J4:J64416)</f>
        <v>0</v>
      </c>
      <c r="K1" s="43">
        <f>SUBTOTAL(9,K4:K64416)</f>
        <v>0</v>
      </c>
      <c r="L1" s="43">
        <f>SUBTOTAL(9,L4:L64416)</f>
        <v>0</v>
      </c>
      <c r="M1" s="43">
        <f>SUBTOTAL(9,M4:M64416)</f>
        <v>0</v>
      </c>
      <c r="N1" s="43">
        <f>SUBTOTAL(9,N4:N64416)</f>
        <v>0</v>
      </c>
      <c r="O1" s="43">
        <f>SUBTOTAL(9,O4:O64416)</f>
        <v>0</v>
      </c>
      <c r="P1" s="43">
        <f>SUBTOTAL(9,P4:P64416)</f>
        <v>0</v>
      </c>
      <c r="Q1" s="43">
        <f>SUBTOTAL(9,Q4:Q64416)</f>
        <v>0</v>
      </c>
      <c r="R1" s="44">
        <f>SUBTOTAL(9,R4:R64416)</f>
        <v>0</v>
      </c>
      <c r="S1" s="45"/>
      <c r="T1" s="56"/>
      <c r="U1" s="24"/>
      <c r="V1" s="90"/>
      <c r="W1" s="46"/>
      <c r="X1" s="23"/>
      <c r="Y1" s="22">
        <f t="shared" ref="Y1:AD1" si="0">SUBTOTAL(9,Y4:Y64416)</f>
        <v>0</v>
      </c>
      <c r="Z1" s="22">
        <f t="shared" si="0"/>
        <v>0</v>
      </c>
      <c r="AA1" s="23">
        <f t="shared" si="0"/>
        <v>0</v>
      </c>
      <c r="AB1" s="31">
        <f t="shared" si="0"/>
        <v>0</v>
      </c>
      <c r="AC1" s="23">
        <f t="shared" si="0"/>
        <v>0</v>
      </c>
      <c r="AD1" s="23">
        <f t="shared" si="0"/>
        <v>0</v>
      </c>
      <c r="AE1" s="23"/>
      <c r="AF1" s="24">
        <f>SUBTOTAL(9,AF4:AF64416)</f>
        <v>0</v>
      </c>
      <c r="AG1" s="22">
        <f>SUBTOTAL(9,AG4:AG64416)</f>
        <v>0</v>
      </c>
      <c r="AH1" s="24">
        <f>SUBTOTAL(9,AH4:AH64416)</f>
        <v>0</v>
      </c>
      <c r="AI1" s="25" t="str">
        <f>IF(ISERR(AH1/(Y1+Z1)),"",AH1/(Y1+Z1))</f>
        <v/>
      </c>
      <c r="AJ1" s="31"/>
      <c r="AK1" s="39"/>
      <c r="AL1" s="39"/>
      <c r="AM1" s="26"/>
      <c r="AN1" s="27"/>
      <c r="AO1" s="29"/>
      <c r="AP1" s="69"/>
      <c r="AQ1" s="40"/>
      <c r="AR1" s="55"/>
      <c r="AS1" s="47"/>
      <c r="AT1" s="57"/>
      <c r="AU1" s="107"/>
      <c r="AV1" s="108"/>
      <c r="AW1" s="24"/>
    </row>
    <row r="2" spans="2:53" s="67" customFormat="1" ht="18.75" customHeight="1" x14ac:dyDescent="0.45">
      <c r="B2" s="110" t="s">
        <v>12</v>
      </c>
      <c r="C2" s="115" t="s">
        <v>7</v>
      </c>
      <c r="D2" s="109" t="s">
        <v>88</v>
      </c>
      <c r="E2" s="117" t="s">
        <v>94</v>
      </c>
      <c r="F2" s="110" t="s">
        <v>0</v>
      </c>
      <c r="G2" s="115" t="s">
        <v>46</v>
      </c>
      <c r="H2" s="118" t="s">
        <v>96</v>
      </c>
      <c r="I2" s="118"/>
      <c r="J2" s="118"/>
      <c r="K2" s="118"/>
      <c r="L2" s="118"/>
      <c r="M2" s="118" t="s">
        <v>13</v>
      </c>
      <c r="N2" s="118"/>
      <c r="O2" s="118"/>
      <c r="P2" s="118"/>
      <c r="Q2" s="118"/>
      <c r="R2" s="118"/>
      <c r="S2" s="114" t="s">
        <v>50</v>
      </c>
      <c r="T2" s="116" t="s">
        <v>47</v>
      </c>
      <c r="U2" s="115" t="s">
        <v>11</v>
      </c>
      <c r="V2" s="111" t="s">
        <v>51</v>
      </c>
      <c r="W2" s="112" t="s">
        <v>49</v>
      </c>
      <c r="X2" s="114" t="s">
        <v>62</v>
      </c>
      <c r="Y2" s="110" t="s">
        <v>95</v>
      </c>
      <c r="Z2" s="110"/>
      <c r="AA2" s="110"/>
      <c r="AB2" s="110"/>
      <c r="AC2" s="110"/>
      <c r="AD2" s="110"/>
      <c r="AE2" s="110"/>
      <c r="AF2" s="110" t="s">
        <v>97</v>
      </c>
      <c r="AG2" s="110"/>
      <c r="AH2" s="110"/>
      <c r="AI2" s="110"/>
      <c r="AJ2" s="110" t="s">
        <v>98</v>
      </c>
      <c r="AK2" s="110"/>
      <c r="AL2" s="111" t="s">
        <v>61</v>
      </c>
      <c r="AM2" s="113" t="s">
        <v>33</v>
      </c>
      <c r="AN2" s="113" t="s">
        <v>32</v>
      </c>
      <c r="AO2" s="109" t="s">
        <v>40</v>
      </c>
      <c r="AP2" s="66"/>
      <c r="AQ2" s="110" t="s">
        <v>70</v>
      </c>
      <c r="AR2" s="71"/>
      <c r="AS2" s="48"/>
      <c r="AT2" s="48"/>
      <c r="AU2" s="48"/>
      <c r="AV2" s="66"/>
    </row>
    <row r="3" spans="2:53" s="67" customFormat="1" ht="30" x14ac:dyDescent="0.45">
      <c r="B3" s="110"/>
      <c r="C3" s="115"/>
      <c r="D3" s="109"/>
      <c r="E3" s="117"/>
      <c r="F3" s="110"/>
      <c r="G3" s="115"/>
      <c r="H3" s="68" t="s">
        <v>16</v>
      </c>
      <c r="I3" s="68" t="s">
        <v>10</v>
      </c>
      <c r="J3" s="67" t="s">
        <v>34</v>
      </c>
      <c r="K3" s="67" t="s">
        <v>14</v>
      </c>
      <c r="L3" s="67" t="s">
        <v>17</v>
      </c>
      <c r="M3" s="68" t="s">
        <v>35</v>
      </c>
      <c r="N3" s="68" t="s">
        <v>36</v>
      </c>
      <c r="O3" s="68" t="s">
        <v>15</v>
      </c>
      <c r="P3" s="68" t="s">
        <v>91</v>
      </c>
      <c r="Q3" s="67" t="s">
        <v>92</v>
      </c>
      <c r="R3" s="67" t="s">
        <v>17</v>
      </c>
      <c r="S3" s="114"/>
      <c r="T3" s="116"/>
      <c r="U3" s="115"/>
      <c r="V3" s="111"/>
      <c r="W3" s="112"/>
      <c r="X3" s="114"/>
      <c r="Y3" s="3" t="s">
        <v>95</v>
      </c>
      <c r="Z3" s="3" t="s">
        <v>3</v>
      </c>
      <c r="AA3" s="70" t="s">
        <v>31</v>
      </c>
      <c r="AB3" s="32" t="s">
        <v>8</v>
      </c>
      <c r="AC3" s="70" t="s">
        <v>9</v>
      </c>
      <c r="AD3" s="70" t="s">
        <v>58</v>
      </c>
      <c r="AE3" s="70" t="s">
        <v>90</v>
      </c>
      <c r="AF3" s="5" t="s">
        <v>1</v>
      </c>
      <c r="AG3" s="5" t="s">
        <v>18</v>
      </c>
      <c r="AH3" s="9" t="s">
        <v>2</v>
      </c>
      <c r="AI3" s="9" t="s">
        <v>4</v>
      </c>
      <c r="AJ3" s="87" t="s">
        <v>69</v>
      </c>
      <c r="AK3" s="71" t="s">
        <v>52</v>
      </c>
      <c r="AL3" s="111"/>
      <c r="AM3" s="113"/>
      <c r="AN3" s="113"/>
      <c r="AO3" s="109"/>
      <c r="AP3" s="66"/>
      <c r="AQ3" s="110"/>
      <c r="AR3" s="71"/>
      <c r="AS3" s="48"/>
      <c r="AT3" s="48"/>
      <c r="AU3" s="48"/>
      <c r="AV3" s="66"/>
    </row>
    <row r="4" spans="2:53" x14ac:dyDescent="0.45">
      <c r="B4" s="19"/>
      <c r="E4" s="11"/>
      <c r="G4" s="20"/>
      <c r="H4" s="10"/>
      <c r="I4" s="10"/>
      <c r="L4" s="7">
        <f t="shared" ref="L4:L53" si="1">H4+I4+J4</f>
        <v>0</v>
      </c>
      <c r="O4" s="10"/>
      <c r="P4" s="10"/>
      <c r="R4" s="7">
        <f t="shared" ref="R4:R53" si="2">M4+N4+O4+P4+Q4</f>
        <v>0</v>
      </c>
      <c r="V4" s="88"/>
      <c r="W4" s="37">
        <f t="shared" ref="W4:W53" ca="1" si="3">IF(OR(V4="",(ISERR(TODAY()-V4))),0,TODAY()-V4)</f>
        <v>0</v>
      </c>
      <c r="X4" s="38">
        <f>M4+N4+AF4</f>
        <v>0</v>
      </c>
      <c r="AF4" s="6">
        <f>IF(V4="自己発送",AB4+AD4+AA4,AB4+AC4+AD4+AA4)</f>
        <v>0</v>
      </c>
      <c r="AG4" s="6">
        <f>IF(Y4+Z4=0,S4-AF4,Y4+Z4-AF4)</f>
        <v>0</v>
      </c>
      <c r="AH4" s="6">
        <f>IF(V4="自己発送",AG4-M4-N4-O4-P4-AC4,AG4-M4-N4-O4-P4)</f>
        <v>0</v>
      </c>
      <c r="AI4" s="14" t="str">
        <f>IF(ISERR(AH4/(Y4+Z4)),IF(ISERR(AH4/S4),"",AH4/S4),AH4/(Y4+Z4))</f>
        <v/>
      </c>
      <c r="AM4" s="16" t="str">
        <f>YEAR(G4)&amp;RIGHT("00"&amp;MONTH(G4),2)</f>
        <v>190001</v>
      </c>
      <c r="AN4" s="16" t="str">
        <f>IF(AL4&lt;&gt;"",YEAR(AL4)&amp;RIGHT("00"&amp;MONTH(AL4),2),"")</f>
        <v/>
      </c>
      <c r="AO4" s="17"/>
      <c r="AS4" s="49"/>
      <c r="AT4" s="49"/>
      <c r="AV4" s="49"/>
    </row>
    <row r="5" spans="2:53" x14ac:dyDescent="0.45">
      <c r="B5" s="19"/>
      <c r="E5" s="11"/>
      <c r="G5" s="20"/>
      <c r="H5" s="10"/>
      <c r="I5" s="10"/>
      <c r="L5" s="7">
        <f t="shared" si="1"/>
        <v>0</v>
      </c>
      <c r="O5" s="10"/>
      <c r="P5" s="10"/>
      <c r="R5" s="7">
        <f t="shared" si="2"/>
        <v>0</v>
      </c>
      <c r="V5" s="19"/>
      <c r="W5" s="37">
        <f t="shared" ca="1" si="3"/>
        <v>0</v>
      </c>
      <c r="X5" s="38">
        <f>M5+N5+AF5</f>
        <v>0</v>
      </c>
      <c r="AF5" s="6">
        <f t="shared" ref="AF5:AF53" si="4">IF(V5="自己発送",AB5+AD5+AA5,AB5+AC5+AD5+AA5)</f>
        <v>0</v>
      </c>
      <c r="AG5" s="6">
        <f t="shared" ref="AG5:AG53" si="5">IF(Y5+Z5=0,S5-AF5,Y5+Z5-AF5)</f>
        <v>0</v>
      </c>
      <c r="AH5" s="6">
        <f t="shared" ref="AH5:AH53" si="6">IF(V5="自己発送",AG5-M5-N5-O5-P5-AC5,AG5-M5-N5-O5-P5)</f>
        <v>0</v>
      </c>
      <c r="AI5" s="14" t="str">
        <f t="shared" ref="AI5:AI53" si="7">IF(ISERR(AH5/(Y5+Z5)),IF(ISERR(AH5/S5),"",AH5/S5),AH5/(Y5+Z5))</f>
        <v/>
      </c>
      <c r="AM5" s="16" t="str">
        <f t="shared" ref="AM5:AM53" si="8">YEAR(G5)&amp;RIGHT("00"&amp;MONTH(G5),2)</f>
        <v>190001</v>
      </c>
      <c r="AN5" s="16" t="str">
        <f t="shared" ref="AN5:AN53" si="9">IF(AL5&lt;&gt;"",YEAR(AL5)&amp;RIGHT("00"&amp;MONTH(AL5),2),"")</f>
        <v/>
      </c>
      <c r="AO5" s="17"/>
      <c r="AS5" s="49"/>
      <c r="AT5" s="49"/>
    </row>
    <row r="6" spans="2:53" x14ac:dyDescent="0.45">
      <c r="B6" s="19"/>
      <c r="E6" s="11"/>
      <c r="G6" s="20"/>
      <c r="H6" s="10"/>
      <c r="I6" s="10"/>
      <c r="L6" s="7">
        <f t="shared" si="1"/>
        <v>0</v>
      </c>
      <c r="O6" s="10"/>
      <c r="P6" s="10"/>
      <c r="R6" s="7">
        <f t="shared" si="2"/>
        <v>0</v>
      </c>
      <c r="V6" s="88"/>
      <c r="W6" s="37">
        <f t="shared" ca="1" si="3"/>
        <v>0</v>
      </c>
      <c r="X6" s="38">
        <f>M6+N6+AF6</f>
        <v>0</v>
      </c>
      <c r="AF6" s="6">
        <f t="shared" si="4"/>
        <v>0</v>
      </c>
      <c r="AG6" s="6">
        <f t="shared" si="5"/>
        <v>0</v>
      </c>
      <c r="AH6" s="6">
        <f t="shared" si="6"/>
        <v>0</v>
      </c>
      <c r="AI6" s="14" t="str">
        <f t="shared" si="7"/>
        <v/>
      </c>
      <c r="AM6" s="16" t="str">
        <f t="shared" si="8"/>
        <v>190001</v>
      </c>
      <c r="AN6" s="16" t="str">
        <f t="shared" si="9"/>
        <v/>
      </c>
      <c r="AO6" s="17"/>
      <c r="AS6" s="49"/>
      <c r="AT6" s="49"/>
    </row>
    <row r="7" spans="2:53" ht="15" customHeight="1" x14ac:dyDescent="0.45">
      <c r="B7" s="19"/>
      <c r="C7" s="20"/>
      <c r="G7" s="20"/>
      <c r="J7" s="7"/>
      <c r="K7" s="7"/>
      <c r="L7" s="7">
        <f t="shared" si="1"/>
        <v>0</v>
      </c>
      <c r="Q7" s="7"/>
      <c r="R7" s="7">
        <f t="shared" si="2"/>
        <v>0</v>
      </c>
      <c r="S7" s="49"/>
      <c r="T7" s="50"/>
      <c r="U7" s="51"/>
      <c r="V7" s="88"/>
      <c r="W7" s="37">
        <f t="shared" ca="1" si="3"/>
        <v>0</v>
      </c>
      <c r="X7" s="38">
        <f t="shared" ref="X7:X53" si="10">M7+N7+AF7</f>
        <v>0</v>
      </c>
      <c r="AF7" s="6">
        <f t="shared" si="4"/>
        <v>0</v>
      </c>
      <c r="AG7" s="6">
        <f t="shared" si="5"/>
        <v>0</v>
      </c>
      <c r="AH7" s="6">
        <f t="shared" si="6"/>
        <v>0</v>
      </c>
      <c r="AI7" s="14" t="str">
        <f t="shared" si="7"/>
        <v/>
      </c>
      <c r="AM7" s="16" t="str">
        <f t="shared" si="8"/>
        <v>190001</v>
      </c>
      <c r="AN7" s="16" t="str">
        <f t="shared" si="9"/>
        <v/>
      </c>
      <c r="AO7" s="17"/>
      <c r="AP7" s="7"/>
      <c r="AQ7" s="52"/>
      <c r="AS7" s="49"/>
      <c r="AT7" s="49"/>
      <c r="AV7" s="58"/>
      <c r="AW7" s="58"/>
      <c r="AX7" s="58"/>
      <c r="AY7" s="58"/>
      <c r="AZ7" s="58"/>
      <c r="BA7" s="59"/>
    </row>
    <row r="8" spans="2:53" x14ac:dyDescent="0.45">
      <c r="B8" s="19"/>
      <c r="C8" s="20"/>
      <c r="G8" s="20"/>
      <c r="J8" s="7"/>
      <c r="K8" s="7"/>
      <c r="L8" s="7">
        <f t="shared" si="1"/>
        <v>0</v>
      </c>
      <c r="Q8" s="7"/>
      <c r="R8" s="7">
        <f t="shared" si="2"/>
        <v>0</v>
      </c>
      <c r="S8" s="49"/>
      <c r="T8" s="50"/>
      <c r="V8" s="89"/>
      <c r="W8" s="37">
        <f t="shared" ca="1" si="3"/>
        <v>0</v>
      </c>
      <c r="X8" s="38">
        <f t="shared" si="10"/>
        <v>0</v>
      </c>
      <c r="AF8" s="6">
        <f t="shared" si="4"/>
        <v>0</v>
      </c>
      <c r="AG8" s="6">
        <f t="shared" si="5"/>
        <v>0</v>
      </c>
      <c r="AH8" s="6">
        <f t="shared" si="6"/>
        <v>0</v>
      </c>
      <c r="AI8" s="14" t="str">
        <f t="shared" si="7"/>
        <v/>
      </c>
      <c r="AM8" s="16" t="str">
        <f t="shared" si="8"/>
        <v>190001</v>
      </c>
      <c r="AN8" s="16" t="str">
        <f t="shared" si="9"/>
        <v/>
      </c>
      <c r="AO8" s="17"/>
      <c r="AP8" s="7"/>
      <c r="AQ8" s="52"/>
      <c r="AS8" s="49"/>
      <c r="AT8" s="49"/>
      <c r="AV8" s="60"/>
      <c r="AW8" s="60"/>
      <c r="AX8" s="60"/>
      <c r="AY8" s="60"/>
      <c r="AZ8" s="60"/>
      <c r="BA8" s="59"/>
    </row>
    <row r="9" spans="2:53" x14ac:dyDescent="0.45">
      <c r="B9" s="19"/>
      <c r="C9" s="20"/>
      <c r="G9" s="20"/>
      <c r="J9" s="7"/>
      <c r="K9" s="7"/>
      <c r="L9" s="7">
        <f t="shared" si="1"/>
        <v>0</v>
      </c>
      <c r="Q9" s="7"/>
      <c r="R9" s="7">
        <f t="shared" si="2"/>
        <v>0</v>
      </c>
      <c r="S9" s="49"/>
      <c r="T9" s="50"/>
      <c r="U9" s="51"/>
      <c r="V9" s="88"/>
      <c r="W9" s="37">
        <f t="shared" ca="1" si="3"/>
        <v>0</v>
      </c>
      <c r="X9" s="38">
        <f t="shared" si="10"/>
        <v>0</v>
      </c>
      <c r="AF9" s="6">
        <f t="shared" si="4"/>
        <v>0</v>
      </c>
      <c r="AG9" s="6">
        <f t="shared" si="5"/>
        <v>0</v>
      </c>
      <c r="AH9" s="6">
        <f t="shared" si="6"/>
        <v>0</v>
      </c>
      <c r="AI9" s="14" t="str">
        <f t="shared" si="7"/>
        <v/>
      </c>
      <c r="AM9" s="16" t="str">
        <f t="shared" si="8"/>
        <v>190001</v>
      </c>
      <c r="AN9" s="16" t="str">
        <f t="shared" si="9"/>
        <v/>
      </c>
      <c r="AO9" s="17"/>
      <c r="AP9" s="7"/>
      <c r="AQ9" s="52"/>
      <c r="AS9" s="49"/>
      <c r="AT9" s="49"/>
      <c r="AV9" s="58"/>
      <c r="AW9" s="58"/>
      <c r="AX9" s="58"/>
      <c r="AY9" s="58"/>
      <c r="AZ9" s="58"/>
      <c r="BA9" s="59"/>
    </row>
    <row r="10" spans="2:53" x14ac:dyDescent="0.45">
      <c r="B10" s="19"/>
      <c r="C10" s="20"/>
      <c r="G10" s="20"/>
      <c r="J10" s="7"/>
      <c r="K10" s="7"/>
      <c r="L10" s="7">
        <f t="shared" si="1"/>
        <v>0</v>
      </c>
      <c r="Q10" s="7"/>
      <c r="R10" s="7">
        <f t="shared" si="2"/>
        <v>0</v>
      </c>
      <c r="S10" s="49"/>
      <c r="T10" s="50"/>
      <c r="U10" s="51"/>
      <c r="V10" s="88"/>
      <c r="W10" s="37">
        <f t="shared" ca="1" si="3"/>
        <v>0</v>
      </c>
      <c r="X10" s="38">
        <f t="shared" si="10"/>
        <v>0</v>
      </c>
      <c r="AF10" s="6">
        <f t="shared" si="4"/>
        <v>0</v>
      </c>
      <c r="AG10" s="6">
        <f t="shared" si="5"/>
        <v>0</v>
      </c>
      <c r="AH10" s="6">
        <f t="shared" si="6"/>
        <v>0</v>
      </c>
      <c r="AI10" s="14" t="str">
        <f t="shared" si="7"/>
        <v/>
      </c>
      <c r="AM10" s="16" t="str">
        <f t="shared" si="8"/>
        <v>190001</v>
      </c>
      <c r="AN10" s="16" t="str">
        <f t="shared" si="9"/>
        <v/>
      </c>
      <c r="AO10" s="17"/>
      <c r="AP10" s="7"/>
      <c r="AQ10" s="52"/>
      <c r="AS10" s="49"/>
      <c r="AT10" s="49"/>
      <c r="AV10" s="58"/>
      <c r="AW10" s="58"/>
      <c r="AX10" s="58"/>
      <c r="AY10" s="58"/>
      <c r="AZ10" s="58"/>
      <c r="BA10" s="59"/>
    </row>
    <row r="11" spans="2:53" x14ac:dyDescent="0.45">
      <c r="B11" s="19"/>
      <c r="C11" s="20"/>
      <c r="G11" s="20"/>
      <c r="J11" s="7"/>
      <c r="K11" s="7"/>
      <c r="L11" s="7">
        <f t="shared" si="1"/>
        <v>0</v>
      </c>
      <c r="Q11" s="7"/>
      <c r="R11" s="7">
        <f t="shared" si="2"/>
        <v>0</v>
      </c>
      <c r="S11" s="49"/>
      <c r="T11" s="50"/>
      <c r="V11" s="89"/>
      <c r="W11" s="37">
        <f t="shared" ca="1" si="3"/>
        <v>0</v>
      </c>
      <c r="X11" s="38">
        <f t="shared" si="10"/>
        <v>0</v>
      </c>
      <c r="AF11" s="6">
        <f t="shared" si="4"/>
        <v>0</v>
      </c>
      <c r="AG11" s="6">
        <f t="shared" si="5"/>
        <v>0</v>
      </c>
      <c r="AH11" s="6">
        <f t="shared" si="6"/>
        <v>0</v>
      </c>
      <c r="AI11" s="14" t="str">
        <f t="shared" si="7"/>
        <v/>
      </c>
      <c r="AM11" s="16" t="str">
        <f t="shared" si="8"/>
        <v>190001</v>
      </c>
      <c r="AN11" s="16" t="str">
        <f t="shared" si="9"/>
        <v/>
      </c>
      <c r="AO11" s="17"/>
      <c r="AP11" s="7"/>
      <c r="AQ11" s="52"/>
      <c r="AS11" s="49"/>
      <c r="AT11" s="49"/>
      <c r="AV11" s="58"/>
      <c r="AW11" s="58"/>
      <c r="AX11" s="58"/>
      <c r="AY11" s="58"/>
      <c r="AZ11" s="58"/>
      <c r="BA11" s="59"/>
    </row>
    <row r="12" spans="2:53" x14ac:dyDescent="0.45">
      <c r="B12" s="19"/>
      <c r="C12" s="20"/>
      <c r="G12" s="20"/>
      <c r="J12" s="7"/>
      <c r="K12" s="7"/>
      <c r="L12" s="7">
        <f t="shared" si="1"/>
        <v>0</v>
      </c>
      <c r="Q12" s="7"/>
      <c r="R12" s="7">
        <f t="shared" si="2"/>
        <v>0</v>
      </c>
      <c r="S12" s="49"/>
      <c r="T12" s="50"/>
      <c r="V12" s="89"/>
      <c r="W12" s="37">
        <f t="shared" ca="1" si="3"/>
        <v>0</v>
      </c>
      <c r="X12" s="38">
        <f t="shared" si="10"/>
        <v>0</v>
      </c>
      <c r="AF12" s="6">
        <f t="shared" si="4"/>
        <v>0</v>
      </c>
      <c r="AG12" s="6">
        <f t="shared" si="5"/>
        <v>0</v>
      </c>
      <c r="AH12" s="6">
        <f t="shared" si="6"/>
        <v>0</v>
      </c>
      <c r="AI12" s="14" t="str">
        <f t="shared" si="7"/>
        <v/>
      </c>
      <c r="AM12" s="16" t="str">
        <f t="shared" si="8"/>
        <v>190001</v>
      </c>
      <c r="AN12" s="16" t="str">
        <f t="shared" si="9"/>
        <v/>
      </c>
      <c r="AO12" s="17"/>
      <c r="AP12" s="7"/>
      <c r="AQ12" s="52"/>
      <c r="AS12" s="49"/>
      <c r="AT12" s="49"/>
      <c r="AV12" s="58"/>
      <c r="AW12" s="58"/>
      <c r="AX12" s="58"/>
      <c r="AY12" s="58"/>
      <c r="AZ12" s="58"/>
      <c r="BA12" s="59"/>
    </row>
    <row r="13" spans="2:53" x14ac:dyDescent="0.45">
      <c r="B13" s="19"/>
      <c r="C13" s="20"/>
      <c r="G13" s="20"/>
      <c r="J13" s="7"/>
      <c r="K13" s="7"/>
      <c r="L13" s="7">
        <f t="shared" si="1"/>
        <v>0</v>
      </c>
      <c r="Q13" s="7"/>
      <c r="R13" s="7">
        <f t="shared" si="2"/>
        <v>0</v>
      </c>
      <c r="S13" s="49"/>
      <c r="T13" s="50"/>
      <c r="U13" s="51"/>
      <c r="V13" s="88"/>
      <c r="W13" s="37">
        <f t="shared" ca="1" si="3"/>
        <v>0</v>
      </c>
      <c r="X13" s="38">
        <f t="shared" si="10"/>
        <v>0</v>
      </c>
      <c r="AF13" s="6">
        <f t="shared" si="4"/>
        <v>0</v>
      </c>
      <c r="AG13" s="6">
        <f t="shared" si="5"/>
        <v>0</v>
      </c>
      <c r="AH13" s="6">
        <f t="shared" si="6"/>
        <v>0</v>
      </c>
      <c r="AI13" s="14" t="str">
        <f t="shared" si="7"/>
        <v/>
      </c>
      <c r="AM13" s="16" t="str">
        <f t="shared" si="8"/>
        <v>190001</v>
      </c>
      <c r="AN13" s="16" t="str">
        <f t="shared" si="9"/>
        <v/>
      </c>
      <c r="AO13" s="17"/>
      <c r="AP13" s="13"/>
      <c r="AS13" s="49"/>
      <c r="AT13" s="49"/>
    </row>
    <row r="14" spans="2:53" x14ac:dyDescent="0.45">
      <c r="B14" s="19"/>
      <c r="C14" s="20"/>
      <c r="G14" s="20"/>
      <c r="J14" s="7"/>
      <c r="K14" s="7"/>
      <c r="L14" s="7">
        <f t="shared" si="1"/>
        <v>0</v>
      </c>
      <c r="Q14" s="7"/>
      <c r="R14" s="7">
        <f t="shared" si="2"/>
        <v>0</v>
      </c>
      <c r="S14" s="49"/>
      <c r="T14" s="50"/>
      <c r="U14" s="51"/>
      <c r="V14" s="88"/>
      <c r="W14" s="37">
        <f t="shared" ca="1" si="3"/>
        <v>0</v>
      </c>
      <c r="X14" s="38">
        <f t="shared" si="10"/>
        <v>0</v>
      </c>
      <c r="AF14" s="6">
        <f t="shared" si="4"/>
        <v>0</v>
      </c>
      <c r="AG14" s="6">
        <f t="shared" si="5"/>
        <v>0</v>
      </c>
      <c r="AH14" s="6">
        <f t="shared" si="6"/>
        <v>0</v>
      </c>
      <c r="AI14" s="14" t="str">
        <f t="shared" si="7"/>
        <v/>
      </c>
      <c r="AM14" s="16" t="str">
        <f t="shared" si="8"/>
        <v>190001</v>
      </c>
      <c r="AN14" s="16" t="str">
        <f t="shared" si="9"/>
        <v/>
      </c>
      <c r="AO14" s="17"/>
      <c r="AP14" s="13"/>
      <c r="AS14" s="49"/>
      <c r="AT14" s="49"/>
    </row>
    <row r="15" spans="2:53" x14ac:dyDescent="0.45">
      <c r="B15" s="19"/>
      <c r="C15" s="20"/>
      <c r="G15" s="20"/>
      <c r="J15" s="7"/>
      <c r="K15" s="7"/>
      <c r="L15" s="7">
        <f t="shared" si="1"/>
        <v>0</v>
      </c>
      <c r="Q15" s="7"/>
      <c r="R15" s="7">
        <f t="shared" si="2"/>
        <v>0</v>
      </c>
      <c r="S15" s="49"/>
      <c r="T15" s="50"/>
      <c r="U15" s="51"/>
      <c r="V15" s="88"/>
      <c r="W15" s="37">
        <f t="shared" ca="1" si="3"/>
        <v>0</v>
      </c>
      <c r="X15" s="38">
        <f t="shared" si="10"/>
        <v>0</v>
      </c>
      <c r="AF15" s="6">
        <f t="shared" si="4"/>
        <v>0</v>
      </c>
      <c r="AG15" s="6">
        <f t="shared" si="5"/>
        <v>0</v>
      </c>
      <c r="AH15" s="6">
        <f t="shared" si="6"/>
        <v>0</v>
      </c>
      <c r="AI15" s="14" t="str">
        <f t="shared" si="7"/>
        <v/>
      </c>
      <c r="AM15" s="16" t="str">
        <f t="shared" si="8"/>
        <v>190001</v>
      </c>
      <c r="AN15" s="16" t="str">
        <f t="shared" si="9"/>
        <v/>
      </c>
      <c r="AO15" s="17"/>
      <c r="AP15" s="13"/>
      <c r="AS15" s="49"/>
      <c r="AT15" s="49"/>
    </row>
    <row r="16" spans="2:53" x14ac:dyDescent="0.45">
      <c r="B16" s="19"/>
      <c r="G16" s="20"/>
      <c r="J16" s="7"/>
      <c r="K16" s="7"/>
      <c r="L16" s="7">
        <f t="shared" si="1"/>
        <v>0</v>
      </c>
      <c r="Q16" s="7"/>
      <c r="R16" s="7">
        <f t="shared" si="2"/>
        <v>0</v>
      </c>
      <c r="T16" s="50"/>
      <c r="V16" s="88"/>
      <c r="W16" s="37">
        <f t="shared" ca="1" si="3"/>
        <v>0</v>
      </c>
      <c r="X16" s="38">
        <f t="shared" si="10"/>
        <v>0</v>
      </c>
      <c r="AF16" s="6">
        <f t="shared" si="4"/>
        <v>0</v>
      </c>
      <c r="AG16" s="6">
        <f t="shared" si="5"/>
        <v>0</v>
      </c>
      <c r="AH16" s="6">
        <f t="shared" si="6"/>
        <v>0</v>
      </c>
      <c r="AI16" s="14" t="str">
        <f t="shared" si="7"/>
        <v/>
      </c>
      <c r="AM16" s="16" t="str">
        <f t="shared" si="8"/>
        <v>190001</v>
      </c>
      <c r="AN16" s="16" t="str">
        <f t="shared" si="9"/>
        <v/>
      </c>
      <c r="AO16" s="17"/>
      <c r="AP16" s="13"/>
      <c r="AS16" s="49"/>
      <c r="AT16" s="49"/>
    </row>
    <row r="17" spans="2:48" x14ac:dyDescent="0.45">
      <c r="B17" s="19"/>
      <c r="G17" s="20"/>
      <c r="J17" s="7"/>
      <c r="K17" s="7"/>
      <c r="L17" s="7">
        <f t="shared" si="1"/>
        <v>0</v>
      </c>
      <c r="Q17" s="7"/>
      <c r="R17" s="7">
        <f t="shared" si="2"/>
        <v>0</v>
      </c>
      <c r="T17" s="50"/>
      <c r="V17" s="88"/>
      <c r="W17" s="37">
        <f t="shared" ca="1" si="3"/>
        <v>0</v>
      </c>
      <c r="X17" s="38">
        <f t="shared" si="10"/>
        <v>0</v>
      </c>
      <c r="AF17" s="6">
        <f t="shared" si="4"/>
        <v>0</v>
      </c>
      <c r="AG17" s="6">
        <f t="shared" si="5"/>
        <v>0</v>
      </c>
      <c r="AH17" s="6">
        <f t="shared" si="6"/>
        <v>0</v>
      </c>
      <c r="AI17" s="14" t="str">
        <f t="shared" si="7"/>
        <v/>
      </c>
      <c r="AM17" s="16" t="str">
        <f t="shared" si="8"/>
        <v>190001</v>
      </c>
      <c r="AN17" s="16" t="str">
        <f t="shared" si="9"/>
        <v/>
      </c>
      <c r="AO17" s="17"/>
      <c r="AP17" s="13"/>
      <c r="AS17" s="49"/>
      <c r="AT17" s="49"/>
    </row>
    <row r="18" spans="2:48" x14ac:dyDescent="0.45">
      <c r="B18" s="19"/>
      <c r="G18" s="20"/>
      <c r="J18" s="7"/>
      <c r="K18" s="7"/>
      <c r="L18" s="7">
        <f t="shared" si="1"/>
        <v>0</v>
      </c>
      <c r="Q18" s="7"/>
      <c r="R18" s="7">
        <f t="shared" si="2"/>
        <v>0</v>
      </c>
      <c r="T18" s="50"/>
      <c r="V18" s="88"/>
      <c r="W18" s="37">
        <f t="shared" ca="1" si="3"/>
        <v>0</v>
      </c>
      <c r="X18" s="38">
        <f t="shared" si="10"/>
        <v>0</v>
      </c>
      <c r="AF18" s="6">
        <f t="shared" si="4"/>
        <v>0</v>
      </c>
      <c r="AG18" s="6">
        <f t="shared" si="5"/>
        <v>0</v>
      </c>
      <c r="AH18" s="6">
        <f t="shared" si="6"/>
        <v>0</v>
      </c>
      <c r="AI18" s="14" t="str">
        <f t="shared" si="7"/>
        <v/>
      </c>
      <c r="AM18" s="16" t="str">
        <f t="shared" si="8"/>
        <v>190001</v>
      </c>
      <c r="AN18" s="16" t="str">
        <f t="shared" si="9"/>
        <v/>
      </c>
      <c r="AO18" s="17"/>
      <c r="AP18" s="13"/>
      <c r="AS18" s="49"/>
      <c r="AT18" s="49"/>
    </row>
    <row r="19" spans="2:48" x14ac:dyDescent="0.45">
      <c r="B19" s="19"/>
      <c r="G19" s="20"/>
      <c r="H19" s="61"/>
      <c r="I19" s="61"/>
      <c r="J19" s="62"/>
      <c r="L19" s="7">
        <f t="shared" si="1"/>
        <v>0</v>
      </c>
      <c r="O19" s="61"/>
      <c r="P19" s="61"/>
      <c r="Q19" s="7"/>
      <c r="R19" s="7">
        <f t="shared" si="2"/>
        <v>0</v>
      </c>
      <c r="T19" s="50"/>
      <c r="V19" s="19"/>
      <c r="W19" s="37">
        <f t="shared" ca="1" si="3"/>
        <v>0</v>
      </c>
      <c r="X19" s="38">
        <f t="shared" si="10"/>
        <v>0</v>
      </c>
      <c r="AC19" s="12"/>
      <c r="AF19" s="6">
        <f t="shared" si="4"/>
        <v>0</v>
      </c>
      <c r="AG19" s="6">
        <f t="shared" si="5"/>
        <v>0</v>
      </c>
      <c r="AH19" s="6">
        <f t="shared" si="6"/>
        <v>0</v>
      </c>
      <c r="AI19" s="14" t="str">
        <f t="shared" si="7"/>
        <v/>
      </c>
      <c r="AM19" s="16" t="str">
        <f t="shared" si="8"/>
        <v>190001</v>
      </c>
      <c r="AN19" s="16" t="str">
        <f t="shared" si="9"/>
        <v/>
      </c>
      <c r="AO19" s="17"/>
      <c r="AP19" s="13"/>
      <c r="AS19" s="49"/>
      <c r="AT19" s="49"/>
    </row>
    <row r="20" spans="2:48" x14ac:dyDescent="0.45">
      <c r="B20" s="19"/>
      <c r="G20" s="20"/>
      <c r="H20" s="61"/>
      <c r="I20" s="61"/>
      <c r="J20" s="62"/>
      <c r="L20" s="7">
        <f t="shared" si="1"/>
        <v>0</v>
      </c>
      <c r="O20" s="61"/>
      <c r="P20" s="61"/>
      <c r="Q20" s="7"/>
      <c r="R20" s="7">
        <f t="shared" si="2"/>
        <v>0</v>
      </c>
      <c r="T20" s="50"/>
      <c r="V20" s="19"/>
      <c r="W20" s="37">
        <f t="shared" ca="1" si="3"/>
        <v>0</v>
      </c>
      <c r="X20" s="38">
        <f t="shared" si="10"/>
        <v>0</v>
      </c>
      <c r="AC20" s="12"/>
      <c r="AF20" s="6">
        <f t="shared" si="4"/>
        <v>0</v>
      </c>
      <c r="AG20" s="6">
        <f t="shared" si="5"/>
        <v>0</v>
      </c>
      <c r="AH20" s="6">
        <f t="shared" si="6"/>
        <v>0</v>
      </c>
      <c r="AI20" s="14" t="str">
        <f t="shared" si="7"/>
        <v/>
      </c>
      <c r="AM20" s="16" t="str">
        <f t="shared" si="8"/>
        <v>190001</v>
      </c>
      <c r="AN20" s="16" t="str">
        <f t="shared" si="9"/>
        <v/>
      </c>
      <c r="AO20" s="17"/>
      <c r="AP20" s="13"/>
      <c r="AS20" s="49"/>
      <c r="AT20" s="49"/>
    </row>
    <row r="21" spans="2:48" x14ac:dyDescent="0.45">
      <c r="B21" s="19"/>
      <c r="C21" s="20"/>
      <c r="G21" s="20"/>
      <c r="J21" s="7"/>
      <c r="K21" s="7"/>
      <c r="L21" s="7">
        <f t="shared" si="1"/>
        <v>0</v>
      </c>
      <c r="Q21" s="7"/>
      <c r="R21" s="7">
        <f t="shared" si="2"/>
        <v>0</v>
      </c>
      <c r="S21" s="49"/>
      <c r="T21" s="50"/>
      <c r="U21" s="51"/>
      <c r="V21" s="88"/>
      <c r="W21" s="37">
        <f t="shared" ca="1" si="3"/>
        <v>0</v>
      </c>
      <c r="X21" s="38">
        <f t="shared" si="10"/>
        <v>0</v>
      </c>
      <c r="AF21" s="6">
        <f t="shared" si="4"/>
        <v>0</v>
      </c>
      <c r="AG21" s="6">
        <f t="shared" si="5"/>
        <v>0</v>
      </c>
      <c r="AH21" s="6">
        <f t="shared" si="6"/>
        <v>0</v>
      </c>
      <c r="AI21" s="14" t="str">
        <f t="shared" si="7"/>
        <v/>
      </c>
      <c r="AM21" s="16" t="str">
        <f t="shared" si="8"/>
        <v>190001</v>
      </c>
      <c r="AN21" s="16" t="str">
        <f t="shared" si="9"/>
        <v/>
      </c>
      <c r="AO21" s="17"/>
      <c r="AP21" s="13"/>
      <c r="AS21" s="49"/>
      <c r="AT21" s="49"/>
    </row>
    <row r="22" spans="2:48" x14ac:dyDescent="0.45">
      <c r="B22" s="19"/>
      <c r="C22" s="20"/>
      <c r="G22" s="20"/>
      <c r="J22" s="7"/>
      <c r="K22" s="7"/>
      <c r="L22" s="7">
        <f t="shared" si="1"/>
        <v>0</v>
      </c>
      <c r="Q22" s="7"/>
      <c r="R22" s="7">
        <f t="shared" si="2"/>
        <v>0</v>
      </c>
      <c r="S22" s="49"/>
      <c r="T22" s="50"/>
      <c r="U22" s="51"/>
      <c r="V22" s="88"/>
      <c r="W22" s="37">
        <f t="shared" ca="1" si="3"/>
        <v>0</v>
      </c>
      <c r="X22" s="38">
        <f t="shared" si="10"/>
        <v>0</v>
      </c>
      <c r="AF22" s="6">
        <f t="shared" si="4"/>
        <v>0</v>
      </c>
      <c r="AG22" s="6">
        <f t="shared" si="5"/>
        <v>0</v>
      </c>
      <c r="AH22" s="6">
        <f t="shared" si="6"/>
        <v>0</v>
      </c>
      <c r="AI22" s="14" t="str">
        <f t="shared" si="7"/>
        <v/>
      </c>
      <c r="AM22" s="16" t="str">
        <f t="shared" si="8"/>
        <v>190001</v>
      </c>
      <c r="AN22" s="16" t="str">
        <f t="shared" si="9"/>
        <v/>
      </c>
      <c r="AO22" s="17"/>
      <c r="AP22" s="13"/>
      <c r="AS22" s="49"/>
      <c r="AT22" s="49"/>
    </row>
    <row r="23" spans="2:48" x14ac:dyDescent="0.45">
      <c r="B23" s="19"/>
      <c r="C23" s="20"/>
      <c r="G23" s="20"/>
      <c r="J23" s="7"/>
      <c r="K23" s="7"/>
      <c r="L23" s="7">
        <f t="shared" si="1"/>
        <v>0</v>
      </c>
      <c r="Q23" s="7"/>
      <c r="R23" s="7">
        <f t="shared" si="2"/>
        <v>0</v>
      </c>
      <c r="S23" s="49"/>
      <c r="T23" s="50"/>
      <c r="V23" s="89"/>
      <c r="W23" s="37">
        <f t="shared" ca="1" si="3"/>
        <v>0</v>
      </c>
      <c r="X23" s="38">
        <f t="shared" si="10"/>
        <v>0</v>
      </c>
      <c r="AF23" s="6">
        <f t="shared" si="4"/>
        <v>0</v>
      </c>
      <c r="AG23" s="6">
        <f t="shared" si="5"/>
        <v>0</v>
      </c>
      <c r="AH23" s="6">
        <f t="shared" si="6"/>
        <v>0</v>
      </c>
      <c r="AI23" s="14" t="str">
        <f t="shared" si="7"/>
        <v/>
      </c>
      <c r="AM23" s="16" t="str">
        <f t="shared" si="8"/>
        <v>190001</v>
      </c>
      <c r="AN23" s="16" t="str">
        <f t="shared" si="9"/>
        <v/>
      </c>
      <c r="AO23" s="17"/>
      <c r="AP23" s="7"/>
      <c r="AQ23" s="52"/>
      <c r="AS23" s="49"/>
      <c r="AT23" s="49"/>
      <c r="AV23" s="10"/>
    </row>
    <row r="24" spans="2:48" x14ac:dyDescent="0.45">
      <c r="B24" s="19"/>
      <c r="G24" s="20"/>
      <c r="L24" s="7">
        <f t="shared" si="1"/>
        <v>0</v>
      </c>
      <c r="Q24" s="7"/>
      <c r="R24" s="7">
        <f t="shared" si="2"/>
        <v>0</v>
      </c>
      <c r="S24" s="49"/>
      <c r="T24" s="50"/>
      <c r="V24" s="19"/>
      <c r="W24" s="37">
        <f t="shared" ca="1" si="3"/>
        <v>0</v>
      </c>
      <c r="X24" s="38">
        <f t="shared" si="10"/>
        <v>0</v>
      </c>
      <c r="AF24" s="6">
        <f t="shared" si="4"/>
        <v>0</v>
      </c>
      <c r="AG24" s="6">
        <f t="shared" si="5"/>
        <v>0</v>
      </c>
      <c r="AH24" s="6">
        <f t="shared" si="6"/>
        <v>0</v>
      </c>
      <c r="AI24" s="14" t="str">
        <f t="shared" si="7"/>
        <v/>
      </c>
      <c r="AM24" s="16" t="str">
        <f t="shared" si="8"/>
        <v>190001</v>
      </c>
      <c r="AN24" s="16" t="str">
        <f t="shared" si="9"/>
        <v/>
      </c>
      <c r="AO24" s="17"/>
      <c r="AP24" s="13"/>
      <c r="AS24" s="49"/>
      <c r="AT24" s="49"/>
    </row>
    <row r="25" spans="2:48" x14ac:dyDescent="0.45">
      <c r="B25" s="19"/>
      <c r="G25" s="20"/>
      <c r="L25" s="7">
        <f t="shared" si="1"/>
        <v>0</v>
      </c>
      <c r="Q25" s="7"/>
      <c r="R25" s="7">
        <f t="shared" si="2"/>
        <v>0</v>
      </c>
      <c r="T25" s="50"/>
      <c r="V25" s="19"/>
      <c r="W25" s="37">
        <f t="shared" ca="1" si="3"/>
        <v>0</v>
      </c>
      <c r="X25" s="38">
        <f t="shared" si="10"/>
        <v>0</v>
      </c>
      <c r="AF25" s="6">
        <f t="shared" si="4"/>
        <v>0</v>
      </c>
      <c r="AG25" s="6">
        <f t="shared" si="5"/>
        <v>0</v>
      </c>
      <c r="AH25" s="6">
        <f t="shared" si="6"/>
        <v>0</v>
      </c>
      <c r="AI25" s="14" t="str">
        <f t="shared" si="7"/>
        <v/>
      </c>
      <c r="AM25" s="16" t="str">
        <f t="shared" si="8"/>
        <v>190001</v>
      </c>
      <c r="AN25" s="16" t="str">
        <f t="shared" si="9"/>
        <v/>
      </c>
      <c r="AO25" s="17"/>
      <c r="AP25" s="13"/>
      <c r="AS25" s="49"/>
      <c r="AT25" s="49"/>
    </row>
    <row r="26" spans="2:48" x14ac:dyDescent="0.45">
      <c r="B26" s="19"/>
      <c r="E26" s="73"/>
      <c r="G26" s="20"/>
      <c r="L26" s="7">
        <f t="shared" si="1"/>
        <v>0</v>
      </c>
      <c r="Q26" s="7"/>
      <c r="R26" s="7">
        <f t="shared" si="2"/>
        <v>0</v>
      </c>
      <c r="T26" s="50"/>
      <c r="V26" s="19"/>
      <c r="W26" s="37">
        <f t="shared" ca="1" si="3"/>
        <v>0</v>
      </c>
      <c r="X26" s="38">
        <f t="shared" si="10"/>
        <v>0</v>
      </c>
      <c r="AF26" s="6">
        <f t="shared" si="4"/>
        <v>0</v>
      </c>
      <c r="AG26" s="6">
        <f t="shared" si="5"/>
        <v>0</v>
      </c>
      <c r="AH26" s="6">
        <f t="shared" si="6"/>
        <v>0</v>
      </c>
      <c r="AI26" s="14" t="str">
        <f t="shared" si="7"/>
        <v/>
      </c>
      <c r="AM26" s="16" t="str">
        <f t="shared" si="8"/>
        <v>190001</v>
      </c>
      <c r="AN26" s="16" t="str">
        <f t="shared" si="9"/>
        <v/>
      </c>
      <c r="AO26" s="17"/>
      <c r="AP26" s="13"/>
      <c r="AS26" s="49"/>
      <c r="AT26" s="49"/>
    </row>
    <row r="27" spans="2:48" x14ac:dyDescent="0.45">
      <c r="B27" s="19"/>
      <c r="C27" s="20"/>
      <c r="G27" s="20"/>
      <c r="L27" s="7">
        <f t="shared" si="1"/>
        <v>0</v>
      </c>
      <c r="Q27" s="7"/>
      <c r="R27" s="7">
        <f t="shared" si="2"/>
        <v>0</v>
      </c>
      <c r="S27" s="49"/>
      <c r="T27" s="50"/>
      <c r="V27" s="89"/>
      <c r="W27" s="37">
        <f t="shared" ca="1" si="3"/>
        <v>0</v>
      </c>
      <c r="X27" s="38">
        <f t="shared" si="10"/>
        <v>0</v>
      </c>
      <c r="AF27" s="6">
        <f t="shared" si="4"/>
        <v>0</v>
      </c>
      <c r="AG27" s="6">
        <f t="shared" si="5"/>
        <v>0</v>
      </c>
      <c r="AH27" s="6">
        <f t="shared" si="6"/>
        <v>0</v>
      </c>
      <c r="AI27" s="14" t="str">
        <f t="shared" si="7"/>
        <v/>
      </c>
      <c r="AM27" s="16" t="str">
        <f t="shared" si="8"/>
        <v>190001</v>
      </c>
      <c r="AN27" s="16" t="str">
        <f t="shared" si="9"/>
        <v/>
      </c>
      <c r="AO27" s="17"/>
      <c r="AP27" s="7"/>
      <c r="AQ27" s="52"/>
      <c r="AS27" s="49"/>
      <c r="AT27" s="49"/>
      <c r="AV27" s="10"/>
    </row>
    <row r="28" spans="2:48" x14ac:dyDescent="0.45">
      <c r="B28" s="19"/>
      <c r="G28" s="20"/>
      <c r="L28" s="7">
        <f t="shared" si="1"/>
        <v>0</v>
      </c>
      <c r="Q28" s="7"/>
      <c r="R28" s="7">
        <f t="shared" si="2"/>
        <v>0</v>
      </c>
      <c r="T28" s="50"/>
      <c r="V28" s="19"/>
      <c r="W28" s="37">
        <f t="shared" ca="1" si="3"/>
        <v>0</v>
      </c>
      <c r="X28" s="38">
        <f t="shared" si="10"/>
        <v>0</v>
      </c>
      <c r="AF28" s="6">
        <f t="shared" si="4"/>
        <v>0</v>
      </c>
      <c r="AG28" s="6">
        <f t="shared" si="5"/>
        <v>0</v>
      </c>
      <c r="AH28" s="6">
        <f t="shared" si="6"/>
        <v>0</v>
      </c>
      <c r="AI28" s="14" t="str">
        <f t="shared" si="7"/>
        <v/>
      </c>
      <c r="AM28" s="16" t="str">
        <f t="shared" si="8"/>
        <v>190001</v>
      </c>
      <c r="AN28" s="16" t="str">
        <f t="shared" si="9"/>
        <v/>
      </c>
      <c r="AO28" s="17"/>
      <c r="AP28" s="13"/>
      <c r="AS28" s="49"/>
      <c r="AT28" s="49"/>
    </row>
    <row r="29" spans="2:48" x14ac:dyDescent="0.45">
      <c r="B29" s="19"/>
      <c r="C29" s="20"/>
      <c r="G29" s="20"/>
      <c r="L29" s="7">
        <f t="shared" si="1"/>
        <v>0</v>
      </c>
      <c r="Q29" s="7"/>
      <c r="R29" s="7">
        <f t="shared" si="2"/>
        <v>0</v>
      </c>
      <c r="S29" s="49"/>
      <c r="T29" s="50"/>
      <c r="V29" s="19"/>
      <c r="W29" s="37">
        <f t="shared" ca="1" si="3"/>
        <v>0</v>
      </c>
      <c r="X29" s="38">
        <f t="shared" si="10"/>
        <v>0</v>
      </c>
      <c r="AF29" s="6">
        <f t="shared" si="4"/>
        <v>0</v>
      </c>
      <c r="AG29" s="6">
        <f t="shared" si="5"/>
        <v>0</v>
      </c>
      <c r="AH29" s="6">
        <f t="shared" si="6"/>
        <v>0</v>
      </c>
      <c r="AI29" s="14" t="str">
        <f t="shared" si="7"/>
        <v/>
      </c>
      <c r="AM29" s="16" t="str">
        <f t="shared" si="8"/>
        <v>190001</v>
      </c>
      <c r="AN29" s="16" t="str">
        <f t="shared" si="9"/>
        <v/>
      </c>
      <c r="AO29" s="17"/>
      <c r="AP29" s="13"/>
      <c r="AS29" s="49"/>
      <c r="AT29" s="49"/>
    </row>
    <row r="30" spans="2:48" x14ac:dyDescent="0.45">
      <c r="B30" s="19"/>
      <c r="C30" s="20"/>
      <c r="G30" s="20"/>
      <c r="L30" s="7">
        <f t="shared" si="1"/>
        <v>0</v>
      </c>
      <c r="Q30" s="7"/>
      <c r="R30" s="7">
        <f t="shared" si="2"/>
        <v>0</v>
      </c>
      <c r="S30" s="49"/>
      <c r="T30" s="50"/>
      <c r="V30" s="19"/>
      <c r="W30" s="37">
        <f t="shared" ca="1" si="3"/>
        <v>0</v>
      </c>
      <c r="X30" s="38">
        <f t="shared" si="10"/>
        <v>0</v>
      </c>
      <c r="AF30" s="6">
        <f t="shared" si="4"/>
        <v>0</v>
      </c>
      <c r="AG30" s="6">
        <f t="shared" si="5"/>
        <v>0</v>
      </c>
      <c r="AH30" s="6">
        <f t="shared" si="6"/>
        <v>0</v>
      </c>
      <c r="AI30" s="14" t="str">
        <f t="shared" si="7"/>
        <v/>
      </c>
      <c r="AM30" s="16" t="str">
        <f t="shared" si="8"/>
        <v>190001</v>
      </c>
      <c r="AN30" s="16" t="str">
        <f t="shared" si="9"/>
        <v/>
      </c>
      <c r="AO30" s="17"/>
      <c r="AP30" s="13"/>
      <c r="AS30" s="49"/>
      <c r="AT30" s="49"/>
    </row>
    <row r="31" spans="2:48" x14ac:dyDescent="0.45">
      <c r="B31" s="19"/>
      <c r="G31" s="20"/>
      <c r="L31" s="7">
        <f t="shared" si="1"/>
        <v>0</v>
      </c>
      <c r="Q31" s="7"/>
      <c r="R31" s="7">
        <f t="shared" si="2"/>
        <v>0</v>
      </c>
      <c r="S31" s="49"/>
      <c r="T31" s="50"/>
      <c r="V31" s="19"/>
      <c r="W31" s="37">
        <f t="shared" ca="1" si="3"/>
        <v>0</v>
      </c>
      <c r="X31" s="38">
        <f t="shared" si="10"/>
        <v>0</v>
      </c>
      <c r="AF31" s="6">
        <f t="shared" si="4"/>
        <v>0</v>
      </c>
      <c r="AG31" s="6">
        <f t="shared" si="5"/>
        <v>0</v>
      </c>
      <c r="AH31" s="6">
        <f t="shared" si="6"/>
        <v>0</v>
      </c>
      <c r="AI31" s="14" t="str">
        <f t="shared" si="7"/>
        <v/>
      </c>
      <c r="AM31" s="16" t="str">
        <f t="shared" si="8"/>
        <v>190001</v>
      </c>
      <c r="AN31" s="16" t="str">
        <f t="shared" si="9"/>
        <v/>
      </c>
      <c r="AO31" s="17"/>
      <c r="AP31" s="13"/>
      <c r="AS31" s="49"/>
      <c r="AT31" s="49"/>
    </row>
    <row r="32" spans="2:48" x14ac:dyDescent="0.45">
      <c r="B32" s="19"/>
      <c r="G32" s="20"/>
      <c r="L32" s="7">
        <f t="shared" si="1"/>
        <v>0</v>
      </c>
      <c r="Q32" s="7"/>
      <c r="R32" s="7">
        <f t="shared" si="2"/>
        <v>0</v>
      </c>
      <c r="S32" s="49"/>
      <c r="T32" s="50"/>
      <c r="V32" s="19"/>
      <c r="W32" s="37">
        <f t="shared" ca="1" si="3"/>
        <v>0</v>
      </c>
      <c r="X32" s="38">
        <f t="shared" si="10"/>
        <v>0</v>
      </c>
      <c r="AF32" s="6">
        <f t="shared" si="4"/>
        <v>0</v>
      </c>
      <c r="AG32" s="6">
        <f t="shared" si="5"/>
        <v>0</v>
      </c>
      <c r="AH32" s="6">
        <f t="shared" si="6"/>
        <v>0</v>
      </c>
      <c r="AI32" s="14" t="str">
        <f t="shared" si="7"/>
        <v/>
      </c>
      <c r="AM32" s="16" t="str">
        <f t="shared" si="8"/>
        <v>190001</v>
      </c>
      <c r="AN32" s="16" t="str">
        <f t="shared" si="9"/>
        <v/>
      </c>
      <c r="AO32" s="17"/>
      <c r="AP32" s="13"/>
      <c r="AS32" s="49"/>
      <c r="AT32" s="49"/>
    </row>
    <row r="33" spans="2:49" x14ac:dyDescent="0.45">
      <c r="B33" s="19"/>
      <c r="G33" s="20"/>
      <c r="L33" s="7">
        <f t="shared" si="1"/>
        <v>0</v>
      </c>
      <c r="Q33" s="7"/>
      <c r="R33" s="7">
        <f t="shared" si="2"/>
        <v>0</v>
      </c>
      <c r="T33" s="50"/>
      <c r="V33" s="19"/>
      <c r="W33" s="37">
        <f t="shared" ca="1" si="3"/>
        <v>0</v>
      </c>
      <c r="X33" s="38">
        <f t="shared" si="10"/>
        <v>0</v>
      </c>
      <c r="AF33" s="6">
        <f t="shared" si="4"/>
        <v>0</v>
      </c>
      <c r="AG33" s="6">
        <f t="shared" si="5"/>
        <v>0</v>
      </c>
      <c r="AH33" s="6">
        <f t="shared" si="6"/>
        <v>0</v>
      </c>
      <c r="AI33" s="14" t="str">
        <f t="shared" si="7"/>
        <v/>
      </c>
      <c r="AM33" s="16" t="str">
        <f t="shared" si="8"/>
        <v>190001</v>
      </c>
      <c r="AN33" s="16" t="str">
        <f t="shared" si="9"/>
        <v/>
      </c>
      <c r="AO33" s="17"/>
      <c r="AP33" s="13"/>
      <c r="AS33" s="49"/>
      <c r="AT33" s="49"/>
    </row>
    <row r="34" spans="2:49" x14ac:dyDescent="0.45">
      <c r="B34" s="19"/>
      <c r="E34" s="73"/>
      <c r="G34" s="20"/>
      <c r="L34" s="7">
        <f t="shared" si="1"/>
        <v>0</v>
      </c>
      <c r="Q34" s="7"/>
      <c r="R34" s="7">
        <f t="shared" si="2"/>
        <v>0</v>
      </c>
      <c r="S34" s="49"/>
      <c r="T34" s="50"/>
      <c r="V34" s="19"/>
      <c r="W34" s="37">
        <f t="shared" ca="1" si="3"/>
        <v>0</v>
      </c>
      <c r="X34" s="38">
        <f t="shared" si="10"/>
        <v>0</v>
      </c>
      <c r="AF34" s="6">
        <f t="shared" si="4"/>
        <v>0</v>
      </c>
      <c r="AG34" s="6">
        <f t="shared" si="5"/>
        <v>0</v>
      </c>
      <c r="AH34" s="6">
        <f t="shared" si="6"/>
        <v>0</v>
      </c>
      <c r="AI34" s="14" t="str">
        <f t="shared" si="7"/>
        <v/>
      </c>
      <c r="AM34" s="16" t="str">
        <f t="shared" si="8"/>
        <v>190001</v>
      </c>
      <c r="AN34" s="16" t="str">
        <f t="shared" si="9"/>
        <v/>
      </c>
      <c r="AO34" s="17"/>
      <c r="AP34" s="13"/>
      <c r="AQ34" s="63"/>
      <c r="AS34" s="49"/>
      <c r="AT34" s="49"/>
      <c r="AW34" s="36"/>
    </row>
    <row r="35" spans="2:49" x14ac:dyDescent="0.45">
      <c r="B35" s="19"/>
      <c r="E35" s="73"/>
      <c r="G35" s="20"/>
      <c r="L35" s="7">
        <f t="shared" si="1"/>
        <v>0</v>
      </c>
      <c r="Q35" s="7"/>
      <c r="R35" s="7">
        <f t="shared" si="2"/>
        <v>0</v>
      </c>
      <c r="S35" s="49"/>
      <c r="T35" s="50"/>
      <c r="V35" s="19"/>
      <c r="W35" s="37">
        <f t="shared" ca="1" si="3"/>
        <v>0</v>
      </c>
      <c r="X35" s="38">
        <f t="shared" si="10"/>
        <v>0</v>
      </c>
      <c r="AF35" s="6">
        <f t="shared" si="4"/>
        <v>0</v>
      </c>
      <c r="AG35" s="6">
        <f t="shared" si="5"/>
        <v>0</v>
      </c>
      <c r="AH35" s="6">
        <f t="shared" si="6"/>
        <v>0</v>
      </c>
      <c r="AI35" s="14" t="str">
        <f t="shared" si="7"/>
        <v/>
      </c>
      <c r="AM35" s="16" t="str">
        <f t="shared" si="8"/>
        <v>190001</v>
      </c>
      <c r="AN35" s="16" t="str">
        <f t="shared" si="9"/>
        <v/>
      </c>
      <c r="AO35" s="17"/>
      <c r="AP35" s="13"/>
      <c r="AS35" s="49"/>
      <c r="AT35" s="49"/>
    </row>
    <row r="36" spans="2:49" x14ac:dyDescent="0.45">
      <c r="B36" s="19"/>
      <c r="E36" s="73"/>
      <c r="G36" s="20"/>
      <c r="L36" s="7">
        <f t="shared" si="1"/>
        <v>0</v>
      </c>
      <c r="Q36" s="7"/>
      <c r="R36" s="7">
        <f t="shared" si="2"/>
        <v>0</v>
      </c>
      <c r="S36" s="49"/>
      <c r="T36" s="50"/>
      <c r="V36" s="19"/>
      <c r="W36" s="37">
        <f t="shared" ca="1" si="3"/>
        <v>0</v>
      </c>
      <c r="X36" s="38">
        <f t="shared" si="10"/>
        <v>0</v>
      </c>
      <c r="AF36" s="6">
        <f t="shared" si="4"/>
        <v>0</v>
      </c>
      <c r="AG36" s="6">
        <f t="shared" si="5"/>
        <v>0</v>
      </c>
      <c r="AH36" s="6">
        <f t="shared" si="6"/>
        <v>0</v>
      </c>
      <c r="AI36" s="14" t="str">
        <f t="shared" si="7"/>
        <v/>
      </c>
      <c r="AM36" s="16" t="str">
        <f t="shared" si="8"/>
        <v>190001</v>
      </c>
      <c r="AN36" s="16" t="str">
        <f t="shared" si="9"/>
        <v/>
      </c>
      <c r="AO36" s="17"/>
      <c r="AP36" s="13"/>
      <c r="AS36" s="49"/>
      <c r="AT36" s="49"/>
    </row>
    <row r="37" spans="2:49" x14ac:dyDescent="0.45">
      <c r="B37" s="19"/>
      <c r="G37" s="20"/>
      <c r="L37" s="7">
        <f t="shared" si="1"/>
        <v>0</v>
      </c>
      <c r="Q37" s="7"/>
      <c r="R37" s="7">
        <f t="shared" si="2"/>
        <v>0</v>
      </c>
      <c r="S37" s="49"/>
      <c r="T37" s="50"/>
      <c r="V37" s="19"/>
      <c r="W37" s="37">
        <f t="shared" ca="1" si="3"/>
        <v>0</v>
      </c>
      <c r="X37" s="38">
        <f t="shared" si="10"/>
        <v>0</v>
      </c>
      <c r="AF37" s="6">
        <f t="shared" si="4"/>
        <v>0</v>
      </c>
      <c r="AG37" s="6">
        <f t="shared" si="5"/>
        <v>0</v>
      </c>
      <c r="AH37" s="6">
        <f t="shared" si="6"/>
        <v>0</v>
      </c>
      <c r="AI37" s="14" t="str">
        <f t="shared" si="7"/>
        <v/>
      </c>
      <c r="AM37" s="16" t="str">
        <f t="shared" si="8"/>
        <v>190001</v>
      </c>
      <c r="AN37" s="16" t="str">
        <f t="shared" si="9"/>
        <v/>
      </c>
      <c r="AO37" s="17"/>
      <c r="AP37" s="13"/>
      <c r="AS37" s="49"/>
      <c r="AT37" s="49"/>
    </row>
    <row r="38" spans="2:49" x14ac:dyDescent="0.45">
      <c r="B38" s="19"/>
      <c r="E38" s="11"/>
      <c r="G38" s="20"/>
      <c r="L38" s="7">
        <f t="shared" si="1"/>
        <v>0</v>
      </c>
      <c r="Q38" s="7"/>
      <c r="R38" s="7">
        <f t="shared" si="2"/>
        <v>0</v>
      </c>
      <c r="T38" s="50"/>
      <c r="V38" s="19"/>
      <c r="W38" s="37">
        <f t="shared" ca="1" si="3"/>
        <v>0</v>
      </c>
      <c r="X38" s="38">
        <f t="shared" si="10"/>
        <v>0</v>
      </c>
      <c r="AF38" s="6">
        <f t="shared" si="4"/>
        <v>0</v>
      </c>
      <c r="AG38" s="6">
        <f t="shared" si="5"/>
        <v>0</v>
      </c>
      <c r="AH38" s="6">
        <f t="shared" si="6"/>
        <v>0</v>
      </c>
      <c r="AI38" s="14" t="str">
        <f t="shared" si="7"/>
        <v/>
      </c>
      <c r="AM38" s="16" t="str">
        <f t="shared" si="8"/>
        <v>190001</v>
      </c>
      <c r="AN38" s="16" t="str">
        <f t="shared" si="9"/>
        <v/>
      </c>
      <c r="AO38" s="17"/>
      <c r="AP38" s="13"/>
      <c r="AS38" s="49"/>
      <c r="AT38" s="49"/>
    </row>
    <row r="39" spans="2:49" x14ac:dyDescent="0.45">
      <c r="B39" s="19"/>
      <c r="G39" s="20"/>
      <c r="L39" s="7">
        <f t="shared" si="1"/>
        <v>0</v>
      </c>
      <c r="Q39" s="7"/>
      <c r="R39" s="7">
        <f t="shared" si="2"/>
        <v>0</v>
      </c>
      <c r="S39" s="49"/>
      <c r="T39" s="50"/>
      <c r="V39" s="88"/>
      <c r="W39" s="37">
        <f t="shared" ca="1" si="3"/>
        <v>0</v>
      </c>
      <c r="X39" s="38">
        <f t="shared" si="10"/>
        <v>0</v>
      </c>
      <c r="AF39" s="6">
        <f t="shared" si="4"/>
        <v>0</v>
      </c>
      <c r="AG39" s="6">
        <f t="shared" si="5"/>
        <v>0</v>
      </c>
      <c r="AH39" s="6">
        <f t="shared" si="6"/>
        <v>0</v>
      </c>
      <c r="AI39" s="14" t="str">
        <f t="shared" si="7"/>
        <v/>
      </c>
      <c r="AM39" s="16" t="str">
        <f t="shared" si="8"/>
        <v>190001</v>
      </c>
      <c r="AN39" s="16" t="str">
        <f t="shared" si="9"/>
        <v/>
      </c>
      <c r="AO39" s="17"/>
      <c r="AP39" s="13"/>
      <c r="AS39" s="49"/>
      <c r="AT39" s="49"/>
    </row>
    <row r="40" spans="2:49" x14ac:dyDescent="0.45">
      <c r="B40" s="19"/>
      <c r="G40" s="20"/>
      <c r="L40" s="7">
        <f t="shared" si="1"/>
        <v>0</v>
      </c>
      <c r="Q40" s="7"/>
      <c r="R40" s="7">
        <f t="shared" si="2"/>
        <v>0</v>
      </c>
      <c r="S40" s="49"/>
      <c r="T40" s="50"/>
      <c r="V40" s="19"/>
      <c r="W40" s="37">
        <f t="shared" ca="1" si="3"/>
        <v>0</v>
      </c>
      <c r="X40" s="38">
        <f t="shared" si="10"/>
        <v>0</v>
      </c>
      <c r="AF40" s="6">
        <f t="shared" si="4"/>
        <v>0</v>
      </c>
      <c r="AG40" s="6">
        <f t="shared" si="5"/>
        <v>0</v>
      </c>
      <c r="AH40" s="6">
        <f t="shared" si="6"/>
        <v>0</v>
      </c>
      <c r="AI40" s="14" t="str">
        <f t="shared" si="7"/>
        <v/>
      </c>
      <c r="AM40" s="16" t="str">
        <f t="shared" si="8"/>
        <v>190001</v>
      </c>
      <c r="AN40" s="16" t="str">
        <f t="shared" si="9"/>
        <v/>
      </c>
      <c r="AO40" s="17"/>
      <c r="AP40" s="13"/>
      <c r="AS40" s="49"/>
      <c r="AT40" s="49"/>
    </row>
    <row r="41" spans="2:49" x14ac:dyDescent="0.45">
      <c r="B41" s="19"/>
      <c r="G41" s="20"/>
      <c r="L41" s="7">
        <f t="shared" si="1"/>
        <v>0</v>
      </c>
      <c r="Q41" s="7"/>
      <c r="R41" s="7">
        <f t="shared" si="2"/>
        <v>0</v>
      </c>
      <c r="S41" s="49"/>
      <c r="T41" s="50"/>
      <c r="V41" s="19"/>
      <c r="W41" s="37">
        <f t="shared" ca="1" si="3"/>
        <v>0</v>
      </c>
      <c r="X41" s="38">
        <f t="shared" si="10"/>
        <v>0</v>
      </c>
      <c r="AF41" s="6">
        <f t="shared" si="4"/>
        <v>0</v>
      </c>
      <c r="AG41" s="6">
        <f t="shared" si="5"/>
        <v>0</v>
      </c>
      <c r="AH41" s="6">
        <f t="shared" si="6"/>
        <v>0</v>
      </c>
      <c r="AI41" s="14" t="str">
        <f t="shared" si="7"/>
        <v/>
      </c>
      <c r="AM41" s="16" t="str">
        <f t="shared" si="8"/>
        <v>190001</v>
      </c>
      <c r="AN41" s="16" t="str">
        <f t="shared" si="9"/>
        <v/>
      </c>
      <c r="AO41" s="17"/>
      <c r="AP41" s="13"/>
      <c r="AS41" s="49"/>
      <c r="AT41" s="49"/>
    </row>
    <row r="42" spans="2:49" x14ac:dyDescent="0.45">
      <c r="B42" s="19"/>
      <c r="E42" s="11"/>
      <c r="G42" s="20"/>
      <c r="L42" s="7">
        <f t="shared" si="1"/>
        <v>0</v>
      </c>
      <c r="Q42" s="7"/>
      <c r="R42" s="7">
        <f t="shared" si="2"/>
        <v>0</v>
      </c>
      <c r="T42" s="50"/>
      <c r="V42" s="88"/>
      <c r="W42" s="37">
        <f t="shared" ca="1" si="3"/>
        <v>0</v>
      </c>
      <c r="X42" s="38">
        <f t="shared" si="10"/>
        <v>0</v>
      </c>
      <c r="AF42" s="6">
        <f t="shared" si="4"/>
        <v>0</v>
      </c>
      <c r="AG42" s="6">
        <f t="shared" si="5"/>
        <v>0</v>
      </c>
      <c r="AH42" s="6">
        <f t="shared" si="6"/>
        <v>0</v>
      </c>
      <c r="AI42" s="14" t="str">
        <f t="shared" si="7"/>
        <v/>
      </c>
      <c r="AM42" s="16" t="str">
        <f t="shared" si="8"/>
        <v>190001</v>
      </c>
      <c r="AN42" s="16" t="str">
        <f t="shared" si="9"/>
        <v/>
      </c>
      <c r="AO42" s="17"/>
      <c r="AP42" s="13"/>
      <c r="AS42" s="49"/>
      <c r="AT42" s="49"/>
    </row>
    <row r="43" spans="2:49" x14ac:dyDescent="0.45">
      <c r="B43" s="19"/>
      <c r="E43" s="11"/>
      <c r="G43" s="20"/>
      <c r="L43" s="7">
        <f t="shared" si="1"/>
        <v>0</v>
      </c>
      <c r="Q43" s="7"/>
      <c r="R43" s="7">
        <f t="shared" si="2"/>
        <v>0</v>
      </c>
      <c r="T43" s="50"/>
      <c r="V43" s="88"/>
      <c r="W43" s="37">
        <f t="shared" ca="1" si="3"/>
        <v>0</v>
      </c>
      <c r="X43" s="38">
        <f t="shared" si="10"/>
        <v>0</v>
      </c>
      <c r="AF43" s="6">
        <f t="shared" si="4"/>
        <v>0</v>
      </c>
      <c r="AG43" s="6">
        <f t="shared" si="5"/>
        <v>0</v>
      </c>
      <c r="AH43" s="6">
        <f t="shared" si="6"/>
        <v>0</v>
      </c>
      <c r="AI43" s="14" t="str">
        <f t="shared" si="7"/>
        <v/>
      </c>
      <c r="AM43" s="16" t="str">
        <f t="shared" si="8"/>
        <v>190001</v>
      </c>
      <c r="AN43" s="16" t="str">
        <f t="shared" si="9"/>
        <v/>
      </c>
      <c r="AO43" s="17"/>
      <c r="AP43" s="13"/>
      <c r="AS43" s="49"/>
      <c r="AT43" s="49"/>
    </row>
    <row r="44" spans="2:49" x14ac:dyDescent="0.45">
      <c r="B44" s="19"/>
      <c r="G44" s="20"/>
      <c r="L44" s="7">
        <f t="shared" si="1"/>
        <v>0</v>
      </c>
      <c r="Q44" s="7"/>
      <c r="R44" s="7">
        <f t="shared" si="2"/>
        <v>0</v>
      </c>
      <c r="T44" s="50"/>
      <c r="V44" s="19"/>
      <c r="W44" s="37">
        <f t="shared" ca="1" si="3"/>
        <v>0</v>
      </c>
      <c r="X44" s="38">
        <f t="shared" si="10"/>
        <v>0</v>
      </c>
      <c r="AF44" s="6">
        <f t="shared" si="4"/>
        <v>0</v>
      </c>
      <c r="AG44" s="6">
        <f t="shared" si="5"/>
        <v>0</v>
      </c>
      <c r="AH44" s="6">
        <f t="shared" si="6"/>
        <v>0</v>
      </c>
      <c r="AI44" s="14" t="str">
        <f t="shared" si="7"/>
        <v/>
      </c>
      <c r="AM44" s="16" t="str">
        <f t="shared" si="8"/>
        <v>190001</v>
      </c>
      <c r="AN44" s="16" t="str">
        <f t="shared" si="9"/>
        <v/>
      </c>
      <c r="AO44" s="17"/>
      <c r="AP44" s="13"/>
      <c r="AS44" s="49"/>
      <c r="AT44" s="49"/>
    </row>
    <row r="45" spans="2:49" x14ac:dyDescent="0.45">
      <c r="B45" s="19"/>
      <c r="G45" s="20"/>
      <c r="L45" s="7">
        <f t="shared" si="1"/>
        <v>0</v>
      </c>
      <c r="Q45" s="7"/>
      <c r="R45" s="7">
        <f t="shared" si="2"/>
        <v>0</v>
      </c>
      <c r="T45" s="50"/>
      <c r="V45" s="19"/>
      <c r="W45" s="37">
        <f t="shared" ca="1" si="3"/>
        <v>0</v>
      </c>
      <c r="X45" s="38">
        <f t="shared" si="10"/>
        <v>0</v>
      </c>
      <c r="AF45" s="6">
        <f t="shared" si="4"/>
        <v>0</v>
      </c>
      <c r="AG45" s="6">
        <f t="shared" si="5"/>
        <v>0</v>
      </c>
      <c r="AH45" s="6">
        <f t="shared" si="6"/>
        <v>0</v>
      </c>
      <c r="AI45" s="14" t="str">
        <f t="shared" si="7"/>
        <v/>
      </c>
      <c r="AM45" s="16" t="str">
        <f t="shared" si="8"/>
        <v>190001</v>
      </c>
      <c r="AN45" s="16" t="str">
        <f t="shared" si="9"/>
        <v/>
      </c>
      <c r="AO45" s="17"/>
      <c r="AP45" s="13"/>
      <c r="AS45" s="49"/>
      <c r="AT45" s="49"/>
    </row>
    <row r="46" spans="2:49" x14ac:dyDescent="0.45">
      <c r="B46" s="19"/>
      <c r="E46" s="74"/>
      <c r="G46" s="20"/>
      <c r="L46" s="7">
        <f t="shared" si="1"/>
        <v>0</v>
      </c>
      <c r="Q46" s="7"/>
      <c r="R46" s="7">
        <f t="shared" si="2"/>
        <v>0</v>
      </c>
      <c r="S46" s="49"/>
      <c r="T46" s="50"/>
      <c r="V46" s="19"/>
      <c r="W46" s="37">
        <f t="shared" ca="1" si="3"/>
        <v>0</v>
      </c>
      <c r="X46" s="38">
        <f t="shared" si="10"/>
        <v>0</v>
      </c>
      <c r="AF46" s="6">
        <f t="shared" si="4"/>
        <v>0</v>
      </c>
      <c r="AG46" s="6">
        <f t="shared" si="5"/>
        <v>0</v>
      </c>
      <c r="AH46" s="6">
        <f t="shared" si="6"/>
        <v>0</v>
      </c>
      <c r="AI46" s="14" t="str">
        <f t="shared" si="7"/>
        <v/>
      </c>
      <c r="AM46" s="16" t="str">
        <f t="shared" si="8"/>
        <v>190001</v>
      </c>
      <c r="AN46" s="16" t="str">
        <f t="shared" si="9"/>
        <v/>
      </c>
      <c r="AO46" s="17"/>
      <c r="AP46" s="13"/>
      <c r="AS46" s="49"/>
      <c r="AT46" s="49"/>
    </row>
    <row r="47" spans="2:49" x14ac:dyDescent="0.45">
      <c r="B47" s="19"/>
      <c r="E47" s="73"/>
      <c r="G47" s="20"/>
      <c r="L47" s="7">
        <f t="shared" si="1"/>
        <v>0</v>
      </c>
      <c r="Q47" s="7"/>
      <c r="R47" s="7">
        <f t="shared" si="2"/>
        <v>0</v>
      </c>
      <c r="S47" s="49"/>
      <c r="T47" s="50"/>
      <c r="V47" s="19"/>
      <c r="W47" s="37">
        <f t="shared" ca="1" si="3"/>
        <v>0</v>
      </c>
      <c r="X47" s="38">
        <f t="shared" si="10"/>
        <v>0</v>
      </c>
      <c r="AF47" s="6">
        <f t="shared" si="4"/>
        <v>0</v>
      </c>
      <c r="AG47" s="6">
        <f t="shared" si="5"/>
        <v>0</v>
      </c>
      <c r="AH47" s="6">
        <f t="shared" si="6"/>
        <v>0</v>
      </c>
      <c r="AI47" s="14" t="str">
        <f t="shared" si="7"/>
        <v/>
      </c>
      <c r="AM47" s="16" t="str">
        <f t="shared" si="8"/>
        <v>190001</v>
      </c>
      <c r="AN47" s="16" t="str">
        <f t="shared" si="9"/>
        <v/>
      </c>
      <c r="AO47" s="17"/>
      <c r="AP47" s="13"/>
      <c r="AS47" s="49"/>
      <c r="AT47" s="49"/>
    </row>
    <row r="48" spans="2:49" x14ac:dyDescent="0.45">
      <c r="B48" s="19"/>
      <c r="E48" s="73"/>
      <c r="G48" s="20"/>
      <c r="L48" s="7">
        <f t="shared" si="1"/>
        <v>0</v>
      </c>
      <c r="Q48" s="7"/>
      <c r="R48" s="7">
        <f t="shared" si="2"/>
        <v>0</v>
      </c>
      <c r="T48" s="50"/>
      <c r="V48" s="19"/>
      <c r="W48" s="37">
        <f t="shared" ca="1" si="3"/>
        <v>0</v>
      </c>
      <c r="X48" s="38">
        <f t="shared" si="10"/>
        <v>0</v>
      </c>
      <c r="AF48" s="6">
        <f t="shared" si="4"/>
        <v>0</v>
      </c>
      <c r="AG48" s="6">
        <f t="shared" si="5"/>
        <v>0</v>
      </c>
      <c r="AH48" s="6">
        <f t="shared" si="6"/>
        <v>0</v>
      </c>
      <c r="AI48" s="14" t="str">
        <f t="shared" si="7"/>
        <v/>
      </c>
      <c r="AM48" s="16" t="str">
        <f t="shared" si="8"/>
        <v>190001</v>
      </c>
      <c r="AN48" s="16" t="str">
        <f t="shared" si="9"/>
        <v/>
      </c>
      <c r="AO48" s="17"/>
      <c r="AP48" s="13"/>
      <c r="AS48" s="49"/>
      <c r="AT48" s="49"/>
    </row>
    <row r="49" spans="2:53" x14ac:dyDescent="0.45">
      <c r="B49" s="19"/>
      <c r="E49" s="73"/>
      <c r="G49" s="20"/>
      <c r="L49" s="7">
        <f t="shared" si="1"/>
        <v>0</v>
      </c>
      <c r="Q49" s="7"/>
      <c r="R49" s="7">
        <f t="shared" si="2"/>
        <v>0</v>
      </c>
      <c r="T49" s="50"/>
      <c r="V49" s="19"/>
      <c r="W49" s="37">
        <f t="shared" ca="1" si="3"/>
        <v>0</v>
      </c>
      <c r="X49" s="38">
        <f t="shared" si="10"/>
        <v>0</v>
      </c>
      <c r="AF49" s="6">
        <f t="shared" si="4"/>
        <v>0</v>
      </c>
      <c r="AG49" s="6">
        <f t="shared" si="5"/>
        <v>0</v>
      </c>
      <c r="AH49" s="6">
        <f t="shared" si="6"/>
        <v>0</v>
      </c>
      <c r="AI49" s="14" t="str">
        <f t="shared" si="7"/>
        <v/>
      </c>
      <c r="AM49" s="16" t="str">
        <f t="shared" si="8"/>
        <v>190001</v>
      </c>
      <c r="AN49" s="16" t="str">
        <f t="shared" si="9"/>
        <v/>
      </c>
      <c r="AO49" s="17"/>
      <c r="AS49" s="49"/>
      <c r="AT49" s="49"/>
    </row>
    <row r="50" spans="2:53" x14ac:dyDescent="0.45">
      <c r="B50" s="19"/>
      <c r="E50" s="73"/>
      <c r="G50" s="20"/>
      <c r="L50" s="7">
        <f t="shared" si="1"/>
        <v>0</v>
      </c>
      <c r="Q50" s="7"/>
      <c r="R50" s="7">
        <f t="shared" si="2"/>
        <v>0</v>
      </c>
      <c r="T50" s="50"/>
      <c r="V50" s="19"/>
      <c r="W50" s="37">
        <f t="shared" ca="1" si="3"/>
        <v>0</v>
      </c>
      <c r="X50" s="38">
        <f t="shared" si="10"/>
        <v>0</v>
      </c>
      <c r="AF50" s="6">
        <f t="shared" si="4"/>
        <v>0</v>
      </c>
      <c r="AG50" s="6">
        <f t="shared" si="5"/>
        <v>0</v>
      </c>
      <c r="AH50" s="6">
        <f t="shared" si="6"/>
        <v>0</v>
      </c>
      <c r="AI50" s="14" t="str">
        <f t="shared" si="7"/>
        <v/>
      </c>
      <c r="AM50" s="16" t="str">
        <f t="shared" si="8"/>
        <v>190001</v>
      </c>
      <c r="AN50" s="16" t="str">
        <f t="shared" si="9"/>
        <v/>
      </c>
      <c r="AO50" s="17"/>
      <c r="AS50" s="49"/>
      <c r="AT50" s="49"/>
    </row>
    <row r="51" spans="2:53" x14ac:dyDescent="0.45">
      <c r="B51" s="19"/>
      <c r="E51" s="73"/>
      <c r="G51" s="20"/>
      <c r="L51" s="7">
        <f t="shared" si="1"/>
        <v>0</v>
      </c>
      <c r="Q51" s="7"/>
      <c r="R51" s="7">
        <f t="shared" si="2"/>
        <v>0</v>
      </c>
      <c r="T51" s="50"/>
      <c r="V51" s="19"/>
      <c r="W51" s="37">
        <f t="shared" ca="1" si="3"/>
        <v>0</v>
      </c>
      <c r="X51" s="38">
        <f t="shared" si="10"/>
        <v>0</v>
      </c>
      <c r="AF51" s="6">
        <f t="shared" si="4"/>
        <v>0</v>
      </c>
      <c r="AG51" s="6">
        <f t="shared" si="5"/>
        <v>0</v>
      </c>
      <c r="AH51" s="6">
        <f t="shared" si="6"/>
        <v>0</v>
      </c>
      <c r="AI51" s="14" t="str">
        <f t="shared" si="7"/>
        <v/>
      </c>
      <c r="AM51" s="16" t="str">
        <f t="shared" si="8"/>
        <v>190001</v>
      </c>
      <c r="AN51" s="16" t="str">
        <f t="shared" si="9"/>
        <v/>
      </c>
      <c r="AO51" s="17"/>
      <c r="AS51" s="49"/>
      <c r="AT51" s="49"/>
    </row>
    <row r="52" spans="2:53" x14ac:dyDescent="0.45">
      <c r="B52" s="19"/>
      <c r="E52" s="73"/>
      <c r="G52" s="20"/>
      <c r="L52" s="7">
        <f t="shared" si="1"/>
        <v>0</v>
      </c>
      <c r="Q52" s="7"/>
      <c r="R52" s="7">
        <f t="shared" si="2"/>
        <v>0</v>
      </c>
      <c r="T52" s="50"/>
      <c r="V52" s="19"/>
      <c r="W52" s="37">
        <f t="shared" ca="1" si="3"/>
        <v>0</v>
      </c>
      <c r="X52" s="38">
        <f t="shared" si="10"/>
        <v>0</v>
      </c>
      <c r="AF52" s="6">
        <f t="shared" si="4"/>
        <v>0</v>
      </c>
      <c r="AG52" s="6">
        <f t="shared" si="5"/>
        <v>0</v>
      </c>
      <c r="AH52" s="6">
        <f t="shared" si="6"/>
        <v>0</v>
      </c>
      <c r="AI52" s="14" t="str">
        <f t="shared" si="7"/>
        <v/>
      </c>
      <c r="AM52" s="16" t="str">
        <f t="shared" si="8"/>
        <v>190001</v>
      </c>
      <c r="AN52" s="16" t="str">
        <f t="shared" si="9"/>
        <v/>
      </c>
      <c r="AO52" s="17"/>
      <c r="AP52" s="13"/>
      <c r="AS52" s="49"/>
      <c r="AT52" s="49"/>
    </row>
    <row r="53" spans="2:53" x14ac:dyDescent="0.45">
      <c r="B53" s="19"/>
      <c r="E53" s="73"/>
      <c r="G53" s="20"/>
      <c r="L53" s="7">
        <f t="shared" si="1"/>
        <v>0</v>
      </c>
      <c r="Q53" s="7"/>
      <c r="R53" s="7">
        <f t="shared" si="2"/>
        <v>0</v>
      </c>
      <c r="T53" s="50"/>
      <c r="V53" s="19"/>
      <c r="W53" s="37">
        <f t="shared" ca="1" si="3"/>
        <v>0</v>
      </c>
      <c r="X53" s="38">
        <f t="shared" si="10"/>
        <v>0</v>
      </c>
      <c r="AF53" s="6">
        <f t="shared" si="4"/>
        <v>0</v>
      </c>
      <c r="AG53" s="6">
        <f t="shared" si="5"/>
        <v>0</v>
      </c>
      <c r="AH53" s="6">
        <f t="shared" si="6"/>
        <v>0</v>
      </c>
      <c r="AI53" s="14" t="str">
        <f t="shared" si="7"/>
        <v/>
      </c>
      <c r="AM53" s="16" t="str">
        <f t="shared" si="8"/>
        <v>190001</v>
      </c>
      <c r="AN53" s="16" t="str">
        <f t="shared" si="9"/>
        <v/>
      </c>
      <c r="AO53" s="17"/>
      <c r="AP53" s="13"/>
      <c r="AS53" s="49"/>
      <c r="AT53" s="49"/>
      <c r="AV53" s="65"/>
      <c r="AW53" s="58"/>
      <c r="AX53" s="58"/>
      <c r="AY53" s="58"/>
      <c r="AZ53" s="58"/>
      <c r="BA53" s="59"/>
    </row>
  </sheetData>
  <autoFilter ref="A3:BA53" xr:uid="{23D65934-F2F7-4A3C-A28C-0188514AD758}"/>
  <mergeCells count="23">
    <mergeCell ref="B2:B3"/>
    <mergeCell ref="U2:U3"/>
    <mergeCell ref="T2:T3"/>
    <mergeCell ref="C2:C3"/>
    <mergeCell ref="F2:F3"/>
    <mergeCell ref="E2:E3"/>
    <mergeCell ref="H2:L2"/>
    <mergeCell ref="D2:D3"/>
    <mergeCell ref="G2:G3"/>
    <mergeCell ref="M2:R2"/>
    <mergeCell ref="S2:S3"/>
    <mergeCell ref="AU1:AV1"/>
    <mergeCell ref="AO2:AO3"/>
    <mergeCell ref="AQ2:AQ3"/>
    <mergeCell ref="V2:V3"/>
    <mergeCell ref="W2:W3"/>
    <mergeCell ref="AM2:AM3"/>
    <mergeCell ref="X2:X3"/>
    <mergeCell ref="AJ2:AK2"/>
    <mergeCell ref="AL2:AL3"/>
    <mergeCell ref="Y2:AE2"/>
    <mergeCell ref="AF2:AI2"/>
    <mergeCell ref="AN2:AN3"/>
  </mergeCells>
  <phoneticPr fontId="2"/>
  <dataValidations disablePrompts="1" count="1">
    <dataValidation type="list" allowBlank="1" showInputMessage="1" sqref="V4:V53" xr:uid="{D3D52F5C-F3E7-4988-8C74-ADAC5302E3DE}">
      <formula1>"自己発送,出品者出荷,自宅保管,返送依頼"</formula1>
    </dataValidation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06AB7E-50D6-497A-9502-9EB506233412}">
  <sheetPr codeName="Sheet4"/>
  <dimension ref="A2:G14"/>
  <sheetViews>
    <sheetView tabSelected="1" workbookViewId="0">
      <pane ySplit="2" topLeftCell="A3" activePane="bottomLeft" state="frozen"/>
      <selection pane="bottomLeft" activeCell="C6" sqref="C6:G14"/>
    </sheetView>
  </sheetViews>
  <sheetFormatPr defaultRowHeight="18" x14ac:dyDescent="0.45"/>
  <sheetData>
    <row r="2" spans="1:7" x14ac:dyDescent="0.45">
      <c r="A2" t="s">
        <v>67</v>
      </c>
      <c r="B2" t="s">
        <v>68</v>
      </c>
      <c r="C2" t="s">
        <v>65</v>
      </c>
      <c r="D2" t="s">
        <v>63</v>
      </c>
      <c r="E2" t="s">
        <v>64</v>
      </c>
      <c r="F2" t="s">
        <v>66</v>
      </c>
      <c r="G2" t="s">
        <v>73</v>
      </c>
    </row>
    <row r="3" spans="1:7" x14ac:dyDescent="0.45">
      <c r="A3">
        <v>2026</v>
      </c>
      <c r="B3">
        <v>1</v>
      </c>
      <c r="C3" s="8">
        <v>0</v>
      </c>
      <c r="D3" s="8"/>
      <c r="E3" s="8"/>
      <c r="F3" s="8">
        <f>D3-E3+C3</f>
        <v>0</v>
      </c>
      <c r="G3" s="34">
        <f t="shared" ref="G3:G5" si="0">D3-E3</f>
        <v>0</v>
      </c>
    </row>
    <row r="4" spans="1:7" x14ac:dyDescent="0.45">
      <c r="A4">
        <v>2026</v>
      </c>
      <c r="B4">
        <v>2</v>
      </c>
      <c r="C4" s="8">
        <f t="shared" ref="C4:C5" si="1">F3</f>
        <v>0</v>
      </c>
      <c r="D4" s="8"/>
      <c r="E4" s="8"/>
      <c r="F4" s="8">
        <f>D4-E4+C4</f>
        <v>0</v>
      </c>
      <c r="G4" s="34">
        <f t="shared" si="0"/>
        <v>0</v>
      </c>
    </row>
    <row r="5" spans="1:7" x14ac:dyDescent="0.45">
      <c r="A5">
        <v>2026</v>
      </c>
      <c r="B5">
        <v>3</v>
      </c>
      <c r="C5" s="8">
        <f t="shared" si="1"/>
        <v>0</v>
      </c>
      <c r="D5" s="8"/>
      <c r="E5" s="8"/>
      <c r="F5" s="8">
        <f>D5-E5+C5</f>
        <v>0</v>
      </c>
      <c r="G5" s="34">
        <f t="shared" si="0"/>
        <v>0</v>
      </c>
    </row>
    <row r="6" spans="1:7" x14ac:dyDescent="0.45">
      <c r="A6">
        <v>2026</v>
      </c>
      <c r="B6">
        <v>4</v>
      </c>
      <c r="C6" s="8">
        <f t="shared" ref="C6:C14" si="2">F5</f>
        <v>0</v>
      </c>
      <c r="D6" s="8"/>
      <c r="E6" s="8"/>
      <c r="F6" s="8">
        <f t="shared" ref="F6:F14" si="3">D6-E6+C6</f>
        <v>0</v>
      </c>
      <c r="G6" s="34">
        <f t="shared" ref="G6:G14" si="4">D6-E6</f>
        <v>0</v>
      </c>
    </row>
    <row r="7" spans="1:7" x14ac:dyDescent="0.45">
      <c r="A7">
        <v>2026</v>
      </c>
      <c r="B7">
        <v>5</v>
      </c>
      <c r="C7" s="8">
        <f t="shared" si="2"/>
        <v>0</v>
      </c>
      <c r="D7" s="8"/>
      <c r="E7" s="8"/>
      <c r="F7" s="8">
        <f t="shared" si="3"/>
        <v>0</v>
      </c>
      <c r="G7" s="34">
        <f t="shared" si="4"/>
        <v>0</v>
      </c>
    </row>
    <row r="8" spans="1:7" x14ac:dyDescent="0.45">
      <c r="A8">
        <v>2026</v>
      </c>
      <c r="B8">
        <v>6</v>
      </c>
      <c r="C8" s="8">
        <f t="shared" si="2"/>
        <v>0</v>
      </c>
      <c r="D8" s="8"/>
      <c r="E8" s="8"/>
      <c r="F8" s="8">
        <f t="shared" si="3"/>
        <v>0</v>
      </c>
      <c r="G8" s="34">
        <f t="shared" si="4"/>
        <v>0</v>
      </c>
    </row>
    <row r="9" spans="1:7" x14ac:dyDescent="0.45">
      <c r="A9">
        <v>2026</v>
      </c>
      <c r="B9">
        <v>7</v>
      </c>
      <c r="C9" s="8">
        <f t="shared" si="2"/>
        <v>0</v>
      </c>
      <c r="D9" s="8"/>
      <c r="E9" s="8"/>
      <c r="F9" s="8">
        <f t="shared" si="3"/>
        <v>0</v>
      </c>
      <c r="G9" s="34">
        <f t="shared" si="4"/>
        <v>0</v>
      </c>
    </row>
    <row r="10" spans="1:7" x14ac:dyDescent="0.45">
      <c r="A10">
        <v>2026</v>
      </c>
      <c r="B10">
        <v>8</v>
      </c>
      <c r="C10" s="8">
        <f t="shared" si="2"/>
        <v>0</v>
      </c>
      <c r="D10" s="8"/>
      <c r="E10" s="8"/>
      <c r="F10" s="8">
        <f t="shared" si="3"/>
        <v>0</v>
      </c>
      <c r="G10" s="34">
        <f t="shared" si="4"/>
        <v>0</v>
      </c>
    </row>
    <row r="11" spans="1:7" x14ac:dyDescent="0.45">
      <c r="A11">
        <v>2026</v>
      </c>
      <c r="B11">
        <v>9</v>
      </c>
      <c r="C11" s="8">
        <f t="shared" si="2"/>
        <v>0</v>
      </c>
      <c r="D11" s="8"/>
      <c r="E11" s="8"/>
      <c r="F11" s="8">
        <f t="shared" si="3"/>
        <v>0</v>
      </c>
      <c r="G11" s="34">
        <f t="shared" si="4"/>
        <v>0</v>
      </c>
    </row>
    <row r="12" spans="1:7" x14ac:dyDescent="0.45">
      <c r="A12">
        <v>2026</v>
      </c>
      <c r="B12">
        <v>10</v>
      </c>
      <c r="C12" s="8">
        <f t="shared" si="2"/>
        <v>0</v>
      </c>
      <c r="D12" s="8"/>
      <c r="E12" s="8"/>
      <c r="F12" s="8">
        <f t="shared" si="3"/>
        <v>0</v>
      </c>
      <c r="G12" s="34">
        <f t="shared" si="4"/>
        <v>0</v>
      </c>
    </row>
    <row r="13" spans="1:7" x14ac:dyDescent="0.45">
      <c r="A13">
        <v>2026</v>
      </c>
      <c r="B13">
        <v>11</v>
      </c>
      <c r="C13" s="8">
        <f t="shared" si="2"/>
        <v>0</v>
      </c>
      <c r="D13" s="8"/>
      <c r="E13" s="8"/>
      <c r="F13" s="8">
        <f t="shared" si="3"/>
        <v>0</v>
      </c>
      <c r="G13" s="34">
        <f t="shared" si="4"/>
        <v>0</v>
      </c>
    </row>
    <row r="14" spans="1:7" x14ac:dyDescent="0.45">
      <c r="A14">
        <v>2026</v>
      </c>
      <c r="B14">
        <v>12</v>
      </c>
      <c r="C14" s="8">
        <f t="shared" si="2"/>
        <v>0</v>
      </c>
      <c r="D14" s="8"/>
      <c r="E14" s="8"/>
      <c r="F14" s="8">
        <f t="shared" si="3"/>
        <v>0</v>
      </c>
      <c r="G14" s="34">
        <f t="shared" si="4"/>
        <v>0</v>
      </c>
    </row>
  </sheetData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サマリ</vt:lpstr>
      <vt:lpstr>注文金額</vt:lpstr>
      <vt:lpstr>売買リスト</vt:lpstr>
      <vt:lpstr>月末在庫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2024-06-02T07:00:20Z</cp:lastPrinted>
  <dcterms:created xsi:type="dcterms:W3CDTF">2023-10-03T00:43:41Z</dcterms:created>
  <dcterms:modified xsi:type="dcterms:W3CDTF">2026-04-13T02:56:07Z</dcterms:modified>
</cp:coreProperties>
</file>